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35" windowWidth="19440" windowHeight="7170" tabRatio="775"/>
  </bookViews>
  <sheets>
    <sheet name="Input" sheetId="1" r:id="rId1"/>
    <sheet name="Segregation - Charts" sheetId="5" r:id="rId2"/>
    <sheet name="Mobility&amp;Resistivity Charts" sheetId="7" r:id="rId3"/>
    <sheet name="Segregation - Table" sheetId="2" r:id="rId4"/>
    <sheet name="Calculation Mobility&amp;Resistivit" sheetId="6" r:id="rId5"/>
    <sheet name="Constants&amp;Equation" sheetId="4" r:id="rId6"/>
  </sheets>
  <calcPr calcId="125725"/>
</workbook>
</file>

<file path=xl/calcChain.xml><?xml version="1.0" encoding="utf-8"?>
<calcChain xmlns="http://schemas.openxmlformats.org/spreadsheetml/2006/main">
  <c r="H3" i="4"/>
  <c r="L2"/>
  <c r="H2"/>
  <c r="H5" i="1"/>
  <c r="H6"/>
  <c r="H7"/>
  <c r="H8"/>
  <c r="H9"/>
  <c r="H10"/>
  <c r="H11"/>
  <c r="H4"/>
  <c r="M2" i="4"/>
  <c r="D4" i="1" s="1"/>
  <c r="C6"/>
  <c r="C7"/>
  <c r="C8"/>
  <c r="C9"/>
  <c r="C10"/>
  <c r="C11"/>
  <c r="C5"/>
  <c r="C4"/>
  <c r="C9" i="4"/>
  <c r="E3"/>
  <c r="E4"/>
  <c r="E7"/>
  <c r="E9"/>
  <c r="E2"/>
  <c r="D8"/>
  <c r="E8" s="1"/>
  <c r="D6"/>
  <c r="E6" s="1"/>
  <c r="D5"/>
  <c r="E5" s="1"/>
  <c r="D5" i="1" l="1"/>
  <c r="I5"/>
  <c r="C4" i="2" s="1"/>
  <c r="D6" i="1"/>
  <c r="I6"/>
  <c r="D5" i="2" s="1"/>
  <c r="D7" i="1"/>
  <c r="I7"/>
  <c r="E7" i="2" s="1"/>
  <c r="I10" i="1"/>
  <c r="H6" i="2" s="1"/>
  <c r="I8" i="1"/>
  <c r="F13" i="2" s="1"/>
  <c r="D9" i="1"/>
  <c r="I9"/>
  <c r="G7" i="2" s="1"/>
  <c r="D10" i="1"/>
  <c r="D11"/>
  <c r="I11"/>
  <c r="I7" i="2" s="1"/>
  <c r="D8" i="1"/>
  <c r="I4"/>
  <c r="B4" i="2" s="1"/>
  <c r="C4" i="6" l="1"/>
  <c r="B19" i="2"/>
  <c r="E63"/>
  <c r="B15"/>
  <c r="H14"/>
  <c r="B11"/>
  <c r="H10"/>
  <c r="B98"/>
  <c r="F97"/>
  <c r="B80"/>
  <c r="B68"/>
  <c r="B82"/>
  <c r="B16"/>
  <c r="B66"/>
  <c r="B8"/>
  <c r="B55"/>
  <c r="B12"/>
  <c r="B23"/>
  <c r="H8"/>
  <c r="B76"/>
  <c r="B6"/>
  <c r="H23"/>
  <c r="B5"/>
  <c r="B70"/>
  <c r="C70"/>
  <c r="H94"/>
  <c r="H90"/>
  <c r="H84"/>
  <c r="H86"/>
  <c r="H31"/>
  <c r="H74"/>
  <c r="H101"/>
  <c r="H22"/>
  <c r="H49"/>
  <c r="H18"/>
  <c r="H39"/>
  <c r="H12"/>
  <c r="H96"/>
  <c r="H58"/>
  <c r="H56"/>
  <c r="H53"/>
  <c r="H48"/>
  <c r="H61"/>
  <c r="H64"/>
  <c r="H54"/>
  <c r="H35"/>
  <c r="H11"/>
  <c r="H5"/>
  <c r="H42"/>
  <c r="H24"/>
  <c r="H55"/>
  <c r="H95"/>
  <c r="B60"/>
  <c r="B85"/>
  <c r="B99"/>
  <c r="I62"/>
  <c r="H99"/>
  <c r="H92"/>
  <c r="H89"/>
  <c r="H100"/>
  <c r="B36"/>
  <c r="B29"/>
  <c r="B87"/>
  <c r="F27"/>
  <c r="H50"/>
  <c r="I78"/>
  <c r="H77"/>
  <c r="H87"/>
  <c r="H68"/>
  <c r="H3"/>
  <c r="B24"/>
  <c r="B17"/>
  <c r="B71"/>
  <c r="E77"/>
  <c r="H46"/>
  <c r="I93"/>
  <c r="H72"/>
  <c r="H81"/>
  <c r="H47"/>
  <c r="H59"/>
  <c r="E76"/>
  <c r="E8"/>
  <c r="E29"/>
  <c r="E43"/>
  <c r="E25"/>
  <c r="E100"/>
  <c r="E47"/>
  <c r="E17"/>
  <c r="E84"/>
  <c r="I11"/>
  <c r="I91"/>
  <c r="I80"/>
  <c r="B52"/>
  <c r="B21"/>
  <c r="B67"/>
  <c r="B86"/>
  <c r="E62"/>
  <c r="H70"/>
  <c r="I58"/>
  <c r="H51"/>
  <c r="H33"/>
  <c r="H21"/>
  <c r="H9"/>
  <c r="H15"/>
  <c r="I87"/>
  <c r="E87"/>
  <c r="E54"/>
  <c r="E101"/>
  <c r="E67"/>
  <c r="E22"/>
  <c r="E85"/>
  <c r="E39"/>
  <c r="E28"/>
  <c r="E90"/>
  <c r="F87"/>
  <c r="E23"/>
  <c r="E4"/>
  <c r="E66"/>
  <c r="E72"/>
  <c r="F4"/>
  <c r="E11"/>
  <c r="E99"/>
  <c r="E26"/>
  <c r="E65"/>
  <c r="F68"/>
  <c r="I56"/>
  <c r="F82"/>
  <c r="F41"/>
  <c r="I69"/>
  <c r="I75"/>
  <c r="H30"/>
  <c r="H82"/>
  <c r="H13"/>
  <c r="H93"/>
  <c r="H60"/>
  <c r="H85"/>
  <c r="H73"/>
  <c r="H79"/>
  <c r="E82"/>
  <c r="E41"/>
  <c r="E56"/>
  <c r="E59"/>
  <c r="E89"/>
  <c r="E18"/>
  <c r="E74"/>
  <c r="E37"/>
  <c r="E24"/>
  <c r="E31"/>
  <c r="E79"/>
  <c r="E52"/>
  <c r="E42"/>
  <c r="E13"/>
  <c r="E73"/>
  <c r="E96"/>
  <c r="E27"/>
  <c r="E71"/>
  <c r="E36"/>
  <c r="E30"/>
  <c r="E98"/>
  <c r="E69"/>
  <c r="E80"/>
  <c r="C72"/>
  <c r="C36"/>
  <c r="C82"/>
  <c r="C32"/>
  <c r="B46"/>
  <c r="B48"/>
  <c r="B100"/>
  <c r="B73"/>
  <c r="B42"/>
  <c r="B97"/>
  <c r="B44"/>
  <c r="B88"/>
  <c r="B57"/>
  <c r="B51"/>
  <c r="B14"/>
  <c r="B33"/>
  <c r="B40"/>
  <c r="B84"/>
  <c r="B49"/>
  <c r="B47"/>
  <c r="B10"/>
  <c r="B9"/>
  <c r="F31"/>
  <c r="F14"/>
  <c r="F43"/>
  <c r="F76"/>
  <c r="F22"/>
  <c r="F47"/>
  <c r="F32"/>
  <c r="F61"/>
  <c r="C58"/>
  <c r="C67"/>
  <c r="F42"/>
  <c r="F55"/>
  <c r="F92"/>
  <c r="F36"/>
  <c r="F46"/>
  <c r="F73"/>
  <c r="F9"/>
  <c r="C29"/>
  <c r="B101"/>
  <c r="B59"/>
  <c r="B38"/>
  <c r="B25"/>
  <c r="C19"/>
  <c r="E95"/>
  <c r="E68"/>
  <c r="E38"/>
  <c r="E94"/>
  <c r="E53"/>
  <c r="E48"/>
  <c r="F50"/>
  <c r="F63"/>
  <c r="F7"/>
  <c r="F40"/>
  <c r="F54"/>
  <c r="F81"/>
  <c r="F21"/>
  <c r="H38"/>
  <c r="H78"/>
  <c r="C13"/>
  <c r="H45"/>
  <c r="H7"/>
  <c r="H76"/>
  <c r="H75"/>
  <c r="H20"/>
  <c r="H80"/>
  <c r="C15"/>
  <c r="F58"/>
  <c r="F67"/>
  <c r="F11"/>
  <c r="F48"/>
  <c r="F86"/>
  <c r="F85"/>
  <c r="F25"/>
  <c r="F91"/>
  <c r="F72"/>
  <c r="F12"/>
  <c r="F49"/>
  <c r="F99"/>
  <c r="F16"/>
  <c r="F57"/>
  <c r="C71"/>
  <c r="F10"/>
  <c r="F88"/>
  <c r="F30"/>
  <c r="F5"/>
  <c r="C76"/>
  <c r="F74"/>
  <c r="F79"/>
  <c r="F15"/>
  <c r="F56"/>
  <c r="F94"/>
  <c r="F93"/>
  <c r="F37"/>
  <c r="C11"/>
  <c r="C7"/>
  <c r="C48"/>
  <c r="C44"/>
  <c r="C84"/>
  <c r="C83"/>
  <c r="C25"/>
  <c r="B65"/>
  <c r="B27"/>
  <c r="B91"/>
  <c r="B50"/>
  <c r="B45"/>
  <c r="C40"/>
  <c r="C80"/>
  <c r="C27"/>
  <c r="C79"/>
  <c r="E35"/>
  <c r="E75"/>
  <c r="E12"/>
  <c r="E6"/>
  <c r="E58"/>
  <c r="E3"/>
  <c r="E57"/>
  <c r="E32"/>
  <c r="H26"/>
  <c r="H62"/>
  <c r="I101"/>
  <c r="I24"/>
  <c r="C45"/>
  <c r="C90"/>
  <c r="H29"/>
  <c r="H88"/>
  <c r="H44"/>
  <c r="H97"/>
  <c r="H16"/>
  <c r="H52"/>
  <c r="H91"/>
  <c r="C3"/>
  <c r="C86"/>
  <c r="C68"/>
  <c r="C51"/>
  <c r="C16"/>
  <c r="C47"/>
  <c r="C65"/>
  <c r="C12"/>
  <c r="C52"/>
  <c r="C96"/>
  <c r="C43"/>
  <c r="D23"/>
  <c r="C10"/>
  <c r="C57"/>
  <c r="C20"/>
  <c r="C50"/>
  <c r="C18"/>
  <c r="C92"/>
  <c r="D97"/>
  <c r="C85"/>
  <c r="C41"/>
  <c r="C5"/>
  <c r="C94"/>
  <c r="C60"/>
  <c r="C8"/>
  <c r="C35"/>
  <c r="C31"/>
  <c r="C77"/>
  <c r="B39"/>
  <c r="B83"/>
  <c r="B34"/>
  <c r="B78"/>
  <c r="B61"/>
  <c r="B28"/>
  <c r="B72"/>
  <c r="B13"/>
  <c r="B77"/>
  <c r="B35"/>
  <c r="B75"/>
  <c r="B26"/>
  <c r="B74"/>
  <c r="B53"/>
  <c r="B22"/>
  <c r="B58"/>
  <c r="B3"/>
  <c r="C3" i="6" s="1"/>
  <c r="B89" i="2"/>
  <c r="B20"/>
  <c r="C20" i="6" s="1"/>
  <c r="B56" i="2"/>
  <c r="B92"/>
  <c r="B41"/>
  <c r="B7"/>
  <c r="B43"/>
  <c r="B79"/>
  <c r="B18"/>
  <c r="B54"/>
  <c r="B90"/>
  <c r="B81"/>
  <c r="I90"/>
  <c r="I25"/>
  <c r="I37"/>
  <c r="I46"/>
  <c r="I16"/>
  <c r="I59"/>
  <c r="I52"/>
  <c r="I94"/>
  <c r="I14"/>
  <c r="I49"/>
  <c r="I27"/>
  <c r="I60"/>
  <c r="I13"/>
  <c r="I26"/>
  <c r="I57"/>
  <c r="I43"/>
  <c r="I28"/>
  <c r="I88"/>
  <c r="I23"/>
  <c r="I92"/>
  <c r="I29"/>
  <c r="I30"/>
  <c r="I89"/>
  <c r="I55"/>
  <c r="H19"/>
  <c r="H67"/>
  <c r="H17"/>
  <c r="H65"/>
  <c r="H32"/>
  <c r="H25"/>
  <c r="H63"/>
  <c r="H69"/>
  <c r="H27"/>
  <c r="H57"/>
  <c r="G50"/>
  <c r="G37"/>
  <c r="G100"/>
  <c r="G46"/>
  <c r="G101"/>
  <c r="G40"/>
  <c r="G27"/>
  <c r="G6"/>
  <c r="G78"/>
  <c r="G21"/>
  <c r="G93"/>
  <c r="G84"/>
  <c r="G8"/>
  <c r="G23"/>
  <c r="G59"/>
  <c r="G99"/>
  <c r="G74"/>
  <c r="G13"/>
  <c r="G85"/>
  <c r="G97"/>
  <c r="G68"/>
  <c r="G89"/>
  <c r="G43"/>
  <c r="G79"/>
  <c r="G18"/>
  <c r="G54"/>
  <c r="G90"/>
  <c r="G53"/>
  <c r="G33"/>
  <c r="G36"/>
  <c r="G9"/>
  <c r="G75"/>
  <c r="G86"/>
  <c r="G28"/>
  <c r="G72"/>
  <c r="G35"/>
  <c r="G82"/>
  <c r="G92"/>
  <c r="G80"/>
  <c r="G19"/>
  <c r="G55"/>
  <c r="G91"/>
  <c r="G34"/>
  <c r="G70"/>
  <c r="G5"/>
  <c r="G77"/>
  <c r="G81"/>
  <c r="G60"/>
  <c r="G57"/>
  <c r="G16"/>
  <c r="G39"/>
  <c r="G14"/>
  <c r="G17"/>
  <c r="G71"/>
  <c r="G24"/>
  <c r="G15"/>
  <c r="G51"/>
  <c r="G87"/>
  <c r="G26"/>
  <c r="G66"/>
  <c r="G69"/>
  <c r="G65"/>
  <c r="G52"/>
  <c r="G41"/>
  <c r="G64"/>
  <c r="G10"/>
  <c r="G29"/>
  <c r="G20"/>
  <c r="G67"/>
  <c r="G42"/>
  <c r="G4"/>
  <c r="G38"/>
  <c r="G11"/>
  <c r="G47"/>
  <c r="G83"/>
  <c r="G22"/>
  <c r="G58"/>
  <c r="G98"/>
  <c r="G61"/>
  <c r="G49"/>
  <c r="G44"/>
  <c r="G25"/>
  <c r="F66"/>
  <c r="F95"/>
  <c r="F59"/>
  <c r="F23"/>
  <c r="F80"/>
  <c r="F44"/>
  <c r="F8"/>
  <c r="F38"/>
  <c r="F89"/>
  <c r="F53"/>
  <c r="F17"/>
  <c r="F90"/>
  <c r="F18"/>
  <c r="F71"/>
  <c r="F35"/>
  <c r="F96"/>
  <c r="F60"/>
  <c r="F24"/>
  <c r="F62"/>
  <c r="F101"/>
  <c r="F65"/>
  <c r="F29"/>
  <c r="F26"/>
  <c r="F75"/>
  <c r="F39"/>
  <c r="F100"/>
  <c r="F64"/>
  <c r="F28"/>
  <c r="F78"/>
  <c r="F3"/>
  <c r="F69"/>
  <c r="F33"/>
  <c r="E15"/>
  <c r="E55"/>
  <c r="E91"/>
  <c r="E20"/>
  <c r="E92"/>
  <c r="E34"/>
  <c r="E70"/>
  <c r="E5"/>
  <c r="E49"/>
  <c r="E93"/>
  <c r="E64"/>
  <c r="E33"/>
  <c r="E44"/>
  <c r="E10"/>
  <c r="E50"/>
  <c r="E86"/>
  <c r="E21"/>
  <c r="E61"/>
  <c r="E16"/>
  <c r="E88"/>
  <c r="D85"/>
  <c r="D21"/>
  <c r="D44"/>
  <c r="D75"/>
  <c r="D10"/>
  <c r="D24"/>
  <c r="D55"/>
  <c r="D12"/>
  <c r="D43"/>
  <c r="D34"/>
  <c r="D65"/>
  <c r="D53"/>
  <c r="D76"/>
  <c r="D11"/>
  <c r="D88"/>
  <c r="D33"/>
  <c r="D56"/>
  <c r="D87"/>
  <c r="D38"/>
  <c r="C28"/>
  <c r="C64"/>
  <c r="C100"/>
  <c r="C39"/>
  <c r="C75"/>
  <c r="C21"/>
  <c r="C93"/>
  <c r="C74"/>
  <c r="C49"/>
  <c r="C14"/>
  <c r="C63"/>
  <c r="C99"/>
  <c r="C69"/>
  <c r="C42"/>
  <c r="C17"/>
  <c r="C89"/>
  <c r="C62"/>
  <c r="C59"/>
  <c r="C95"/>
  <c r="C61"/>
  <c r="C34"/>
  <c r="C9"/>
  <c r="C81"/>
  <c r="C30"/>
  <c r="C91"/>
  <c r="C53"/>
  <c r="C26"/>
  <c r="C98"/>
  <c r="C73"/>
  <c r="C46"/>
  <c r="D30"/>
  <c r="D58"/>
  <c r="D86"/>
  <c r="D82"/>
  <c r="D29"/>
  <c r="D61"/>
  <c r="D93"/>
  <c r="D20"/>
  <c r="D52"/>
  <c r="D84"/>
  <c r="D19"/>
  <c r="D51"/>
  <c r="D83"/>
  <c r="I100"/>
  <c r="I36"/>
  <c r="I77"/>
  <c r="I17"/>
  <c r="I82"/>
  <c r="I50"/>
  <c r="I18"/>
  <c r="I64"/>
  <c r="I97"/>
  <c r="I33"/>
  <c r="I79"/>
  <c r="I47"/>
  <c r="I15"/>
  <c r="D14"/>
  <c r="D42"/>
  <c r="D70"/>
  <c r="D50"/>
  <c r="B32"/>
  <c r="B64"/>
  <c r="B96"/>
  <c r="B37"/>
  <c r="B93"/>
  <c r="B31"/>
  <c r="B63"/>
  <c r="C63" i="6" s="1"/>
  <c r="B95" i="2"/>
  <c r="B30"/>
  <c r="B62"/>
  <c r="B94"/>
  <c r="B69"/>
  <c r="C24"/>
  <c r="C56"/>
  <c r="C88"/>
  <c r="C23"/>
  <c r="C55"/>
  <c r="C87"/>
  <c r="D25"/>
  <c r="D57"/>
  <c r="D89"/>
  <c r="D16"/>
  <c r="D48"/>
  <c r="D80"/>
  <c r="D15"/>
  <c r="D47"/>
  <c r="D79"/>
  <c r="E19"/>
  <c r="E51"/>
  <c r="E83"/>
  <c r="E97"/>
  <c r="E60"/>
  <c r="E14"/>
  <c r="E46"/>
  <c r="E78"/>
  <c r="E9"/>
  <c r="E45"/>
  <c r="E81"/>
  <c r="E40"/>
  <c r="F98"/>
  <c r="F34"/>
  <c r="F83"/>
  <c r="F51"/>
  <c r="F19"/>
  <c r="F84"/>
  <c r="F52"/>
  <c r="F20"/>
  <c r="F70"/>
  <c r="F6"/>
  <c r="F77"/>
  <c r="F45"/>
  <c r="G31"/>
  <c r="G63"/>
  <c r="G95"/>
  <c r="G30"/>
  <c r="G62"/>
  <c r="G94"/>
  <c r="H34"/>
  <c r="H66"/>
  <c r="H98"/>
  <c r="I44"/>
  <c r="I85"/>
  <c r="I21"/>
  <c r="I86"/>
  <c r="I54"/>
  <c r="I22"/>
  <c r="I72"/>
  <c r="I4"/>
  <c r="I41"/>
  <c r="I83"/>
  <c r="I51"/>
  <c r="I19"/>
  <c r="C37"/>
  <c r="C101"/>
  <c r="C66"/>
  <c r="C33"/>
  <c r="C97"/>
  <c r="D26"/>
  <c r="D54"/>
  <c r="G45"/>
  <c r="G3"/>
  <c r="G12"/>
  <c r="G76"/>
  <c r="G73"/>
  <c r="H40"/>
  <c r="H83"/>
  <c r="H28"/>
  <c r="H71"/>
  <c r="D98"/>
  <c r="H43"/>
  <c r="H4"/>
  <c r="H41"/>
  <c r="H37"/>
  <c r="H36"/>
  <c r="G32"/>
  <c r="C22"/>
  <c r="C54"/>
  <c r="D17"/>
  <c r="D8"/>
  <c r="D7"/>
  <c r="D71"/>
  <c r="D94"/>
  <c r="D22"/>
  <c r="D13"/>
  <c r="D45"/>
  <c r="D77"/>
  <c r="D4"/>
  <c r="D36"/>
  <c r="D68"/>
  <c r="D100"/>
  <c r="D35"/>
  <c r="D67"/>
  <c r="D3"/>
  <c r="I68"/>
  <c r="I8"/>
  <c r="I45"/>
  <c r="I98"/>
  <c r="I66"/>
  <c r="I34"/>
  <c r="I96"/>
  <c r="I32"/>
  <c r="I65"/>
  <c r="I95"/>
  <c r="I63"/>
  <c r="I31"/>
  <c r="D78"/>
  <c r="D6"/>
  <c r="G88"/>
  <c r="C38"/>
  <c r="D81"/>
  <c r="D72"/>
  <c r="D39"/>
  <c r="D9"/>
  <c r="D41"/>
  <c r="D73"/>
  <c r="D95"/>
  <c r="D32"/>
  <c r="D64"/>
  <c r="D96"/>
  <c r="D31"/>
  <c r="D63"/>
  <c r="D99"/>
  <c r="I76"/>
  <c r="I12"/>
  <c r="I53"/>
  <c r="I3"/>
  <c r="I70"/>
  <c r="I38"/>
  <c r="I6"/>
  <c r="I40"/>
  <c r="I73"/>
  <c r="I99"/>
  <c r="I67"/>
  <c r="I35"/>
  <c r="D62"/>
  <c r="D90"/>
  <c r="G48"/>
  <c r="G96"/>
  <c r="C6"/>
  <c r="D49"/>
  <c r="D40"/>
  <c r="D66"/>
  <c r="D37"/>
  <c r="D69"/>
  <c r="D101"/>
  <c r="D28"/>
  <c r="D60"/>
  <c r="D92"/>
  <c r="D27"/>
  <c r="D59"/>
  <c r="D91"/>
  <c r="I84"/>
  <c r="I20"/>
  <c r="I61"/>
  <c r="I5"/>
  <c r="I74"/>
  <c r="I42"/>
  <c r="I10"/>
  <c r="I48"/>
  <c r="I81"/>
  <c r="I9"/>
  <c r="I71"/>
  <c r="I39"/>
  <c r="D46"/>
  <c r="D74"/>
  <c r="G56"/>
  <c r="C78"/>
  <c r="D18"/>
  <c r="C96" i="6" l="1"/>
  <c r="C42"/>
  <c r="C80"/>
  <c r="C19"/>
  <c r="C69"/>
  <c r="C37"/>
  <c r="C13"/>
  <c r="C27"/>
  <c r="C73"/>
  <c r="C92"/>
  <c r="C71"/>
  <c r="C101"/>
  <c r="C58"/>
  <c r="C31"/>
  <c r="C43"/>
  <c r="C93"/>
  <c r="C79"/>
  <c r="C68"/>
  <c r="C70"/>
  <c r="C90"/>
  <c r="C56"/>
  <c r="C78"/>
  <c r="C25"/>
  <c r="C47"/>
  <c r="C52"/>
  <c r="C36"/>
  <c r="C66"/>
  <c r="C57"/>
  <c r="C64"/>
  <c r="C48"/>
  <c r="C23"/>
  <c r="C54"/>
  <c r="C75"/>
  <c r="C34"/>
  <c r="C45"/>
  <c r="C38"/>
  <c r="C49"/>
  <c r="C16"/>
  <c r="C77"/>
  <c r="C39"/>
  <c r="C91"/>
  <c r="C40"/>
  <c r="C18"/>
  <c r="C89"/>
  <c r="C35"/>
  <c r="C83"/>
  <c r="C50"/>
  <c r="C59"/>
  <c r="C84"/>
  <c r="C97"/>
  <c r="C76"/>
  <c r="C82"/>
  <c r="C15"/>
  <c r="C33"/>
  <c r="C44"/>
  <c r="C6"/>
  <c r="C26"/>
  <c r="C88"/>
  <c r="C30"/>
  <c r="C32"/>
  <c r="C81"/>
  <c r="C74"/>
  <c r="C61"/>
  <c r="C10"/>
  <c r="C46"/>
  <c r="C21"/>
  <c r="C29"/>
  <c r="C85"/>
  <c r="C5"/>
  <c r="C8"/>
  <c r="C95"/>
  <c r="C60"/>
  <c r="C11"/>
  <c r="C62"/>
  <c r="C41"/>
  <c r="C53"/>
  <c r="C28"/>
  <c r="C9"/>
  <c r="C51"/>
  <c r="C67"/>
  <c r="C24"/>
  <c r="C87"/>
  <c r="C99"/>
  <c r="C55"/>
  <c r="C98"/>
  <c r="C94"/>
  <c r="C7"/>
  <c r="C22"/>
  <c r="C72"/>
  <c r="C65"/>
  <c r="C14"/>
  <c r="C100"/>
  <c r="C86"/>
  <c r="C17"/>
  <c r="C12"/>
  <c r="K70" i="2"/>
  <c r="K19"/>
  <c r="K67"/>
  <c r="M76"/>
  <c r="B76" i="6" s="1"/>
  <c r="K23" i="2"/>
  <c r="K98"/>
  <c r="M15"/>
  <c r="B15" i="6" s="1"/>
  <c r="M84" i="2"/>
  <c r="B84" i="6" s="1"/>
  <c r="K71" i="2"/>
  <c r="M51"/>
  <c r="B51" i="6" s="1"/>
  <c r="M44" i="2"/>
  <c r="B44" i="6" s="1"/>
  <c r="K11" i="2"/>
  <c r="M71"/>
  <c r="B71" i="6" s="1"/>
  <c r="K7" i="2"/>
  <c r="K74"/>
  <c r="E74" i="6" s="1"/>
  <c r="M12" i="2"/>
  <c r="B12" i="6" s="1"/>
  <c r="K92" i="2"/>
  <c r="K51"/>
  <c r="M59"/>
  <c r="B59" i="6" s="1"/>
  <c r="K64" i="2"/>
  <c r="M81"/>
  <c r="B81" i="6" s="1"/>
  <c r="M77" i="2"/>
  <c r="B77" i="6" s="1"/>
  <c r="K12" i="2"/>
  <c r="K24"/>
  <c r="M80"/>
  <c r="B80" i="6" s="1"/>
  <c r="K27" i="2"/>
  <c r="M50"/>
  <c r="B50" i="6" s="1"/>
  <c r="M68" i="2"/>
  <c r="B68" i="6" s="1"/>
  <c r="K97" i="2"/>
  <c r="M19"/>
  <c r="B19" i="6" s="1"/>
  <c r="K86" i="2"/>
  <c r="M3"/>
  <c r="B3" i="6" s="1"/>
  <c r="M40" i="2"/>
  <c r="B40" i="6" s="1"/>
  <c r="M49" i="2"/>
  <c r="B49" i="6" s="1"/>
  <c r="M5" i="2"/>
  <c r="B5" i="6" s="1"/>
  <c r="M67" i="2"/>
  <c r="B67" i="6" s="1"/>
  <c r="M74" i="2"/>
  <c r="B74" i="6" s="1"/>
  <c r="K100" i="2"/>
  <c r="K26"/>
  <c r="M82"/>
  <c r="B82" i="6" s="1"/>
  <c r="M32" i="2"/>
  <c r="B32" i="6" s="1"/>
  <c r="M11" i="2"/>
  <c r="B11" i="6" s="1"/>
  <c r="M57" i="2"/>
  <c r="B57" i="6" s="1"/>
  <c r="K5" i="2"/>
  <c r="K101"/>
  <c r="E101" i="6" s="1"/>
  <c r="M9" i="2"/>
  <c r="B9" i="6" s="1"/>
  <c r="M24" i="2"/>
  <c r="B24" i="6" s="1"/>
  <c r="K49" i="2"/>
  <c r="K80"/>
  <c r="K45"/>
  <c r="M23"/>
  <c r="B23" i="6" s="1"/>
  <c r="K32" i="2"/>
  <c r="M92"/>
  <c r="B92" i="6" s="1"/>
  <c r="M27" i="2"/>
  <c r="B27" i="6" s="1"/>
  <c r="K15" i="2"/>
  <c r="M41"/>
  <c r="B41" i="6" s="1"/>
  <c r="K31" i="2"/>
  <c r="K42"/>
  <c r="K29"/>
  <c r="K34"/>
  <c r="M100"/>
  <c r="B100" i="6" s="1"/>
  <c r="K89" i="2"/>
  <c r="M83"/>
  <c r="B83" i="6" s="1"/>
  <c r="K4" i="2"/>
  <c r="E4" i="6" s="1"/>
  <c r="K10" i="2"/>
  <c r="E10" i="6" s="1"/>
  <c r="M86" i="2"/>
  <c r="B86" i="6" s="1"/>
  <c r="M60" i="2"/>
  <c r="B60" i="6" s="1"/>
  <c r="M22" i="2"/>
  <c r="B22" i="6" s="1"/>
  <c r="K14" i="2"/>
  <c r="M46"/>
  <c r="B46" i="6" s="1"/>
  <c r="K75" i="2"/>
  <c r="M7"/>
  <c r="B7" i="6" s="1"/>
  <c r="M47" i="2"/>
  <c r="B47" i="6" s="1"/>
  <c r="M91" i="2"/>
  <c r="B91" i="6" s="1"/>
  <c r="K40" i="2"/>
  <c r="E40" i="6" s="1"/>
  <c r="K50" i="2"/>
  <c r="K33"/>
  <c r="M101"/>
  <c r="B101" i="6" s="1"/>
  <c r="M89" i="2"/>
  <c r="B89" i="6" s="1"/>
  <c r="M63" i="2"/>
  <c r="B63" i="6" s="1"/>
  <c r="K53" i="2"/>
  <c r="K54"/>
  <c r="M13"/>
  <c r="B13" i="6" s="1"/>
  <c r="K81" i="2"/>
  <c r="K35"/>
  <c r="M18"/>
  <c r="B18" i="6" s="1"/>
  <c r="K3" i="2"/>
  <c r="E3" i="6" s="1"/>
  <c r="K43" i="2"/>
  <c r="E43" i="6" s="1"/>
  <c r="K79" i="2"/>
  <c r="M93"/>
  <c r="B93" i="6" s="1"/>
  <c r="M48" i="2"/>
  <c r="B48" i="6" s="1"/>
  <c r="K83" i="2"/>
  <c r="M29"/>
  <c r="B29" i="6" s="1"/>
  <c r="K22" i="2"/>
  <c r="K93"/>
  <c r="M87"/>
  <c r="B87" i="6" s="1"/>
  <c r="M56" i="2"/>
  <c r="B56" i="6" s="1"/>
  <c r="K13" i="2"/>
  <c r="M10"/>
  <c r="B10" i="6" s="1"/>
  <c r="M14" i="2"/>
  <c r="B14" i="6" s="1"/>
  <c r="K96" i="2"/>
  <c r="K90"/>
  <c r="K36"/>
  <c r="M33"/>
  <c r="B33" i="6" s="1"/>
  <c r="K84" i="2"/>
  <c r="K58"/>
  <c r="K38"/>
  <c r="M65"/>
  <c r="B65" i="6" s="1"/>
  <c r="M45" i="2"/>
  <c r="B45" i="6" s="1"/>
  <c r="K16" i="2"/>
  <c r="K47"/>
  <c r="M20"/>
  <c r="B20" i="6" s="1"/>
  <c r="K46" i="2"/>
  <c r="K85"/>
  <c r="K17"/>
  <c r="K72"/>
  <c r="K8"/>
  <c r="M25"/>
  <c r="B25" i="6" s="1"/>
  <c r="K94" i="2"/>
  <c r="E94" i="6" s="1"/>
  <c r="K52" i="2"/>
  <c r="K30"/>
  <c r="K87"/>
  <c r="M21"/>
  <c r="B21" i="6" s="1"/>
  <c r="M43" i="2"/>
  <c r="B43" i="6" s="1"/>
  <c r="M96" i="2"/>
  <c r="B96" i="6" s="1"/>
  <c r="D96" s="1"/>
  <c r="K65" i="2"/>
  <c r="M85"/>
  <c r="B85" i="6" s="1"/>
  <c r="M36" i="2"/>
  <c r="B36" i="6" s="1"/>
  <c r="K77" i="2"/>
  <c r="K44"/>
  <c r="K95"/>
  <c r="K56"/>
  <c r="M31"/>
  <c r="B31" i="6" s="1"/>
  <c r="K59" i="2"/>
  <c r="M64"/>
  <c r="B64" i="6" s="1"/>
  <c r="K20" i="2"/>
  <c r="E20" i="6" s="1"/>
  <c r="K21" i="2"/>
  <c r="M58"/>
  <c r="B58" i="6" s="1"/>
  <c r="D58" s="1"/>
  <c r="K68" i="2"/>
  <c r="E68" i="6" s="1"/>
  <c r="M88" i="2"/>
  <c r="B88" i="6" s="1"/>
  <c r="K63" i="2"/>
  <c r="E63" i="6" s="1"/>
  <c r="K9" i="2"/>
  <c r="K61"/>
  <c r="M39"/>
  <c r="B39" i="6" s="1"/>
  <c r="K66" i="2"/>
  <c r="M30"/>
  <c r="B30" i="6" s="1"/>
  <c r="M53" i="2"/>
  <c r="B53" i="6" s="1"/>
  <c r="M17" i="2"/>
  <c r="B17" i="6" s="1"/>
  <c r="M90" i="2"/>
  <c r="B90" i="6" s="1"/>
  <c r="M38" i="2"/>
  <c r="B38" i="6" s="1"/>
  <c r="K55" i="2"/>
  <c r="M73"/>
  <c r="B73" i="6" s="1"/>
  <c r="M34" i="2"/>
  <c r="B34" i="6" s="1"/>
  <c r="K69" i="2"/>
  <c r="M75"/>
  <c r="B75" i="6" s="1"/>
  <c r="M97" i="2"/>
  <c r="B97" i="6" s="1"/>
  <c r="M28" i="2"/>
  <c r="B28" i="6" s="1"/>
  <c r="K99" i="2"/>
  <c r="K78"/>
  <c r="E78" i="6" s="1"/>
  <c r="K73" i="2"/>
  <c r="K6"/>
  <c r="E6" i="6" s="1"/>
  <c r="M54" i="2"/>
  <c r="B54" i="6" s="1"/>
  <c r="D54" s="1"/>
  <c r="M98" i="2"/>
  <c r="B98" i="6" s="1"/>
  <c r="M69" i="2"/>
  <c r="B69" i="6" s="1"/>
  <c r="M55" i="2"/>
  <c r="B55" i="6" s="1"/>
  <c r="K91" i="2"/>
  <c r="K62"/>
  <c r="M61"/>
  <c r="B61" i="6" s="1"/>
  <c r="K39" i="2"/>
  <c r="E39" i="6" s="1"/>
  <c r="M37" i="2"/>
  <c r="B37" i="6" s="1"/>
  <c r="M94" i="2"/>
  <c r="B94" i="6" s="1"/>
  <c r="K76" i="2"/>
  <c r="E76" i="6" s="1"/>
  <c r="M62" i="2"/>
  <c r="B62" i="6" s="1"/>
  <c r="M4" i="2"/>
  <c r="B4" i="6" s="1"/>
  <c r="K28" i="2"/>
  <c r="K25"/>
  <c r="E25" i="6" s="1"/>
  <c r="M52" i="2"/>
  <c r="B52" i="6" s="1"/>
  <c r="K18" i="2"/>
  <c r="M16"/>
  <c r="B16" i="6" s="1"/>
  <c r="M72" i="2"/>
  <c r="B72" i="6" s="1"/>
  <c r="D72" s="1"/>
  <c r="M8" i="2"/>
  <c r="B8" i="6" s="1"/>
  <c r="D8" s="1"/>
  <c r="M78" i="2"/>
  <c r="B78" i="6" s="1"/>
  <c r="M70" i="2"/>
  <c r="B70" i="6" s="1"/>
  <c r="K57" i="2"/>
  <c r="M26"/>
  <c r="B26" i="6" s="1"/>
  <c r="M99" i="2"/>
  <c r="B99" i="6" s="1"/>
  <c r="M35" i="2"/>
  <c r="B35" i="6" s="1"/>
  <c r="M6" i="2"/>
  <c r="B6" i="6" s="1"/>
  <c r="M42" i="2"/>
  <c r="B42" i="6" s="1"/>
  <c r="K82" i="2"/>
  <c r="M95"/>
  <c r="B95" i="6" s="1"/>
  <c r="K48" i="2"/>
  <c r="M66"/>
  <c r="B66" i="6" s="1"/>
  <c r="D66" s="1"/>
  <c r="K37" i="2"/>
  <c r="K88"/>
  <c r="E88" i="6" s="1"/>
  <c r="K41" i="2"/>
  <c r="E41" i="6" s="1"/>
  <c r="K60" i="2"/>
  <c r="M79"/>
  <c r="B79" i="6" s="1"/>
  <c r="E96" l="1"/>
  <c r="E19"/>
  <c r="E75"/>
  <c r="E80"/>
  <c r="E42"/>
  <c r="D79"/>
  <c r="E91"/>
  <c r="E9"/>
  <c r="E59"/>
  <c r="E16"/>
  <c r="E22"/>
  <c r="D46"/>
  <c r="E73"/>
  <c r="E52"/>
  <c r="D42"/>
  <c r="E27"/>
  <c r="E37"/>
  <c r="E69"/>
  <c r="E13"/>
  <c r="E72"/>
  <c r="E60"/>
  <c r="D45"/>
  <c r="E98"/>
  <c r="D39"/>
  <c r="D78"/>
  <c r="D18"/>
  <c r="D27"/>
  <c r="D19"/>
  <c r="E34"/>
  <c r="E62"/>
  <c r="D85"/>
  <c r="E36"/>
  <c r="E26"/>
  <c r="E65"/>
  <c r="D29"/>
  <c r="D38"/>
  <c r="E21"/>
  <c r="E92"/>
  <c r="E97"/>
  <c r="E87"/>
  <c r="E46"/>
  <c r="E84"/>
  <c r="E79"/>
  <c r="E32"/>
  <c r="D67"/>
  <c r="E11"/>
  <c r="D4"/>
  <c r="D25"/>
  <c r="D77"/>
  <c r="E7"/>
  <c r="D95"/>
  <c r="D70"/>
  <c r="E61"/>
  <c r="E47"/>
  <c r="E93"/>
  <c r="D24"/>
  <c r="E12"/>
  <c r="E71"/>
  <c r="E31"/>
  <c r="D30"/>
  <c r="E44"/>
  <c r="E58"/>
  <c r="E54"/>
  <c r="E51"/>
  <c r="D53"/>
  <c r="E95"/>
  <c r="D10"/>
  <c r="E77"/>
  <c r="D6"/>
  <c r="E56"/>
  <c r="E83"/>
  <c r="E81"/>
  <c r="E50"/>
  <c r="E5"/>
  <c r="E64"/>
  <c r="D62"/>
  <c r="D55"/>
  <c r="D28"/>
  <c r="D90"/>
  <c r="D31"/>
  <c r="E8"/>
  <c r="E35"/>
  <c r="E33"/>
  <c r="D100"/>
  <c r="D92"/>
  <c r="D74"/>
  <c r="D71"/>
  <c r="E23"/>
  <c r="E14"/>
  <c r="E90"/>
  <c r="E100"/>
  <c r="E55"/>
  <c r="E15"/>
  <c r="E48"/>
  <c r="D73"/>
  <c r="D87"/>
  <c r="E49"/>
  <c r="E24"/>
  <c r="D84"/>
  <c r="E99"/>
  <c r="E28"/>
  <c r="E57"/>
  <c r="E66"/>
  <c r="E30"/>
  <c r="E53"/>
  <c r="E70"/>
  <c r="D81"/>
  <c r="E82"/>
  <c r="E89"/>
  <c r="D64"/>
  <c r="E18"/>
  <c r="E85"/>
  <c r="E45"/>
  <c r="D83"/>
  <c r="E86"/>
  <c r="D21"/>
  <c r="E17"/>
  <c r="E38"/>
  <c r="E29"/>
  <c r="E67"/>
  <c r="D13"/>
  <c r="D69"/>
  <c r="D17"/>
  <c r="D61"/>
  <c r="D20"/>
  <c r="D63"/>
  <c r="D41"/>
  <c r="D3"/>
  <c r="D26"/>
  <c r="D52"/>
  <c r="D34"/>
  <c r="D56"/>
  <c r="D47"/>
  <c r="D32"/>
  <c r="D40"/>
  <c r="D80"/>
  <c r="D15"/>
  <c r="D7"/>
  <c r="D82"/>
  <c r="D12"/>
  <c r="D99"/>
  <c r="D37"/>
  <c r="D93"/>
  <c r="D91"/>
  <c r="D86"/>
  <c r="D11"/>
  <c r="D49"/>
  <c r="D51"/>
  <c r="D36"/>
  <c r="D33"/>
  <c r="D35"/>
  <c r="D16"/>
  <c r="D94"/>
  <c r="D98"/>
  <c r="D75"/>
  <c r="D48"/>
  <c r="D60"/>
  <c r="D23"/>
  <c r="D57"/>
  <c r="D5"/>
  <c r="D50"/>
  <c r="D59"/>
  <c r="D44"/>
  <c r="D101"/>
  <c r="D9"/>
  <c r="D89"/>
  <c r="D97"/>
  <c r="D88"/>
  <c r="D43"/>
  <c r="D65"/>
  <c r="D14"/>
  <c r="D22"/>
  <c r="D68"/>
  <c r="D76"/>
</calcChain>
</file>

<file path=xl/sharedStrings.xml><?xml version="1.0" encoding="utf-8"?>
<sst xmlns="http://schemas.openxmlformats.org/spreadsheetml/2006/main" count="79" uniqueCount="50">
  <si>
    <t>Dopant</t>
  </si>
  <si>
    <t>[ppmw]</t>
  </si>
  <si>
    <t>[ppma]</t>
  </si>
  <si>
    <t>B</t>
  </si>
  <si>
    <t>P</t>
  </si>
  <si>
    <t>Al</t>
  </si>
  <si>
    <t>Fe</t>
  </si>
  <si>
    <t>C</t>
  </si>
  <si>
    <t>Ga</t>
  </si>
  <si>
    <t>Ge</t>
  </si>
  <si>
    <t>O</t>
  </si>
  <si>
    <t>Segregation-coefficient k</t>
  </si>
  <si>
    <t>k-1</t>
  </si>
  <si>
    <t>Scheil-Gulliver</t>
  </si>
  <si>
    <t>[at/cm³]</t>
  </si>
  <si>
    <t>Atomic weight [g/mol]</t>
  </si>
  <si>
    <t>Si</t>
  </si>
  <si>
    <t>ρ [g/cm³]</t>
  </si>
  <si>
    <t>-</t>
  </si>
  <si>
    <t>Avogadro Constant [at/mol]</t>
  </si>
  <si>
    <t>Concentration in blended Ingot [ppmw]</t>
  </si>
  <si>
    <t>Fraction solidified</t>
  </si>
  <si>
    <t>fs</t>
  </si>
  <si>
    <t>Net doping ([B]+[Ga]+[Al]-[P])</t>
  </si>
  <si>
    <r>
      <t>Compensation ratio [(N</t>
    </r>
    <r>
      <rPr>
        <b/>
        <sz val="8"/>
        <color theme="1"/>
        <rFont val="Calibri"/>
        <family val="2"/>
        <scheme val="minor"/>
      </rPr>
      <t>A</t>
    </r>
    <r>
      <rPr>
        <b/>
        <sz val="11"/>
        <color theme="1"/>
        <rFont val="Calibri"/>
        <family val="2"/>
        <scheme val="minor"/>
      </rPr>
      <t>+N</t>
    </r>
    <r>
      <rPr>
        <b/>
        <sz val="8"/>
        <color theme="1"/>
        <rFont val="Calibri"/>
        <family val="2"/>
        <scheme val="minor"/>
      </rPr>
      <t>D</t>
    </r>
    <r>
      <rPr>
        <b/>
        <sz val="11"/>
        <color theme="1"/>
        <rFont val="Calibri"/>
        <family val="2"/>
        <scheme val="minor"/>
      </rPr>
      <t>)/(N</t>
    </r>
    <r>
      <rPr>
        <b/>
        <sz val="8"/>
        <color theme="1"/>
        <rFont val="Calibri"/>
        <family val="2"/>
        <scheme val="minor"/>
      </rPr>
      <t>A</t>
    </r>
    <r>
      <rPr>
        <b/>
        <sz val="11"/>
        <color theme="1"/>
        <rFont val="Calibri"/>
        <family val="2"/>
        <scheme val="minor"/>
      </rPr>
      <t>-N</t>
    </r>
    <r>
      <rPr>
        <b/>
        <sz val="8"/>
        <color theme="1"/>
        <rFont val="Calibri"/>
        <family val="2"/>
        <scheme val="minor"/>
      </rPr>
      <t>D</t>
    </r>
    <r>
      <rPr>
        <b/>
        <sz val="11"/>
        <color theme="1"/>
        <rFont val="Calibri"/>
        <family val="2"/>
        <scheme val="minor"/>
      </rPr>
      <t>)]</t>
    </r>
  </si>
  <si>
    <t>Resistivity</t>
  </si>
  <si>
    <t>α</t>
  </si>
  <si>
    <t>β</t>
  </si>
  <si>
    <r>
      <t>C</t>
    </r>
    <r>
      <rPr>
        <b/>
        <sz val="8"/>
        <color theme="1"/>
        <rFont val="Calibri"/>
        <family val="2"/>
        <scheme val="minor"/>
      </rPr>
      <t>l</t>
    </r>
  </si>
  <si>
    <t>Mobility Schindler**</t>
  </si>
  <si>
    <t>Mobility Klaasen*</t>
  </si>
  <si>
    <t>**[Schindler et al.; Modeling majority carrier mobility in compensated crystallinesilicon; Solar Energy Materials and solar cells 106 (2012) 31 - 36]</t>
  </si>
  <si>
    <t>* [Klaasen; A unified mobility model for device simulation-I. Model equation and oncentration dependence; Solid-State Electronics Vol.35, No. 7 (1991)]</t>
  </si>
  <si>
    <t>Mobility [cm²/Vs]Schindler</t>
  </si>
  <si>
    <t>Mobility [cm²/Vs] Klaasen</t>
  </si>
  <si>
    <t>q [C]</t>
  </si>
  <si>
    <r>
      <t xml:space="preserve">µ </t>
    </r>
    <r>
      <rPr>
        <b/>
        <sz val="8"/>
        <color theme="1"/>
        <rFont val="Calibri"/>
        <family val="2"/>
        <scheme val="minor"/>
      </rPr>
      <t>max</t>
    </r>
    <r>
      <rPr>
        <b/>
        <sz val="11"/>
        <color theme="1"/>
        <rFont val="Calibri"/>
        <family val="2"/>
        <scheme val="minor"/>
      </rPr>
      <t xml:space="preserve"> [cm²/Vs]</t>
    </r>
  </si>
  <si>
    <r>
      <t xml:space="preserve">µ </t>
    </r>
    <r>
      <rPr>
        <b/>
        <sz val="8"/>
        <color theme="1"/>
        <rFont val="Calibri"/>
        <family val="2"/>
        <scheme val="minor"/>
      </rPr>
      <t>min</t>
    </r>
    <r>
      <rPr>
        <b/>
        <sz val="11"/>
        <color theme="1"/>
        <rFont val="Calibri"/>
        <family val="2"/>
        <scheme val="minor"/>
      </rPr>
      <t xml:space="preserve"> [cm²/Vs]</t>
    </r>
  </si>
  <si>
    <r>
      <t>N</t>
    </r>
    <r>
      <rPr>
        <b/>
        <sz val="8"/>
        <color theme="1"/>
        <rFont val="Calibri"/>
        <family val="2"/>
        <scheme val="minor"/>
      </rPr>
      <t>ref</t>
    </r>
    <r>
      <rPr>
        <b/>
        <sz val="11"/>
        <color theme="1"/>
        <rFont val="Calibri"/>
        <family val="2"/>
        <scheme val="minor"/>
      </rPr>
      <t xml:space="preserve"> [at/cm³]</t>
    </r>
  </si>
  <si>
    <r>
      <t>Resistivity [</t>
    </r>
    <r>
      <rPr>
        <b/>
        <sz val="11"/>
        <color theme="1"/>
        <rFont val="Calibri"/>
        <family val="2"/>
      </rPr>
      <t>Ω*cm] Schindler</t>
    </r>
  </si>
  <si>
    <r>
      <t>Resistivity [</t>
    </r>
    <r>
      <rPr>
        <b/>
        <sz val="11"/>
        <color theme="1"/>
        <rFont val="Calibri"/>
        <family val="2"/>
      </rPr>
      <t>Ω*cm] Klaasen</t>
    </r>
  </si>
  <si>
    <t>0 for SoG-Si content of 0%</t>
  </si>
  <si>
    <t>1 for SoG-Si content of 100%</t>
  </si>
  <si>
    <t>Blending ratio</t>
  </si>
  <si>
    <t>Concentration in poly ingot [ppmw]</t>
  </si>
  <si>
    <t>Concentration in blended ingot [at/cm³]</t>
  </si>
  <si>
    <t>Input the impurity concentration in ppmw</t>
  </si>
  <si>
    <t xml:space="preserve">Input the blending ratio (0 - 1) </t>
  </si>
  <si>
    <t>This program "SEGGREGATION v.01" calculates the doping as well as impurity distribution and resulting resistivity for compensated and blended directionally solidified ingots. It was written by Pirmin Preis and Andreas Halm. contact: Pirmin.Preis@isc-konstanz.de</t>
  </si>
  <si>
    <t>For ingot heights above the p/n switch over the applied mobility model is not valid anymore, due to missing literature about the mobility in compensated n-type silicon. So only the p-type region should be considered.</t>
  </si>
</sst>
</file>

<file path=xl/styles.xml><?xml version="1.0" encoding="utf-8"?>
<styleSheet xmlns="http://schemas.openxmlformats.org/spreadsheetml/2006/main">
  <numFmts count="3">
    <numFmt numFmtId="164" formatCode="0.0"/>
    <numFmt numFmtId="165" formatCode="0.000E+00"/>
    <numFmt numFmtId="166" formatCode="0.0E+00"/>
  </numFmts>
  <fonts count="10">
    <font>
      <sz val="11"/>
      <color theme="1"/>
      <name val="Calibri"/>
      <family val="2"/>
      <scheme val="minor"/>
    </font>
    <font>
      <b/>
      <sz val="11"/>
      <color theme="1"/>
      <name val="Calibri"/>
      <family val="2"/>
      <scheme val="minor"/>
    </font>
    <font>
      <sz val="11"/>
      <color theme="1"/>
      <name val="Calibri"/>
      <family val="2"/>
    </font>
    <font>
      <b/>
      <sz val="11"/>
      <color theme="1"/>
      <name val="Calibri"/>
      <family val="2"/>
    </font>
    <font>
      <b/>
      <sz val="8"/>
      <color theme="1"/>
      <name val="Calibri"/>
      <family val="2"/>
      <scheme val="minor"/>
    </font>
    <font>
      <sz val="11"/>
      <color indexed="8"/>
      <name val="Calibri"/>
      <family val="2"/>
    </font>
    <font>
      <sz val="11"/>
      <color indexed="8"/>
      <name val="Arial"/>
      <family val="2"/>
    </font>
    <font>
      <b/>
      <sz val="10"/>
      <color indexed="8"/>
      <name val="Arial"/>
      <family val="2"/>
    </font>
    <font>
      <b/>
      <sz val="11"/>
      <color indexed="8"/>
      <name val="Arial"/>
      <family val="2"/>
    </font>
    <font>
      <sz val="11"/>
      <color theme="0" tint="-0.499984740745262"/>
      <name val="Calibri"/>
      <family val="2"/>
      <scheme val="minor"/>
    </font>
  </fonts>
  <fills count="3">
    <fill>
      <patternFill patternType="none"/>
    </fill>
    <fill>
      <patternFill patternType="gray125"/>
    </fill>
    <fill>
      <patternFill patternType="solid">
        <fgColor rgb="FFFFFF99"/>
        <bgColor indexed="64"/>
      </patternFill>
    </fill>
  </fills>
  <borders count="1">
    <border>
      <left/>
      <right/>
      <top/>
      <bottom/>
      <diagonal/>
    </border>
  </borders>
  <cellStyleXfs count="2">
    <xf numFmtId="0" fontId="0" fillId="0" borderId="0"/>
    <xf numFmtId="0" fontId="5" fillId="0" borderId="0"/>
  </cellStyleXfs>
  <cellXfs count="23">
    <xf numFmtId="0" fontId="0" fillId="0" borderId="0" xfId="0"/>
    <xf numFmtId="0" fontId="1" fillId="0" borderId="0" xfId="0" applyFont="1" applyAlignment="1">
      <alignment horizontal="center"/>
    </xf>
    <xf numFmtId="0" fontId="0" fillId="0" borderId="0" xfId="0" applyAlignment="1">
      <alignment horizontal="center"/>
    </xf>
    <xf numFmtId="0" fontId="2" fillId="0" borderId="0" xfId="0" applyFont="1" applyAlignment="1">
      <alignment horizontal="center"/>
    </xf>
    <xf numFmtId="0" fontId="3" fillId="0" borderId="0" xfId="0" applyFont="1" applyAlignment="1">
      <alignment horizontal="center"/>
    </xf>
    <xf numFmtId="2" fontId="0" fillId="0" borderId="0" xfId="0" applyNumberFormat="1" applyAlignment="1">
      <alignment horizontal="center"/>
    </xf>
    <xf numFmtId="164" fontId="0" fillId="0" borderId="0" xfId="0" applyNumberFormat="1" applyAlignment="1">
      <alignment horizontal="center"/>
    </xf>
    <xf numFmtId="165" fontId="0" fillId="0" borderId="0" xfId="0" applyNumberFormat="1" applyAlignment="1">
      <alignment horizontal="center"/>
    </xf>
    <xf numFmtId="11" fontId="0" fillId="0" borderId="0" xfId="0" applyNumberFormat="1" applyAlignment="1">
      <alignment horizontal="center"/>
    </xf>
    <xf numFmtId="0" fontId="6" fillId="0" borderId="0" xfId="1" applyFont="1" applyAlignment="1">
      <alignment horizontal="center"/>
    </xf>
    <xf numFmtId="0" fontId="7" fillId="0" borderId="0" xfId="1" applyFont="1" applyAlignment="1">
      <alignment horizontal="center"/>
    </xf>
    <xf numFmtId="11" fontId="6" fillId="0" borderId="0" xfId="1" applyNumberFormat="1" applyFont="1" applyAlignment="1">
      <alignment horizontal="center"/>
    </xf>
    <xf numFmtId="165" fontId="6" fillId="0" borderId="0" xfId="1" applyNumberFormat="1" applyFont="1" applyAlignment="1">
      <alignment horizontal="center"/>
    </xf>
    <xf numFmtId="2" fontId="6" fillId="0" borderId="0" xfId="1" applyNumberFormat="1" applyFont="1" applyAlignment="1">
      <alignment horizontal="center"/>
    </xf>
    <xf numFmtId="0" fontId="8" fillId="0" borderId="0" xfId="1" applyFont="1" applyAlignment="1">
      <alignment horizontal="center"/>
    </xf>
    <xf numFmtId="0" fontId="1" fillId="0" borderId="0" xfId="0" applyFont="1" applyAlignment="1">
      <alignment horizontal="center" wrapText="1"/>
    </xf>
    <xf numFmtId="0" fontId="0" fillId="0" borderId="0" xfId="0" applyAlignment="1">
      <alignment horizontal="left"/>
    </xf>
    <xf numFmtId="166" fontId="0" fillId="0" borderId="0" xfId="0" applyNumberFormat="1" applyAlignment="1">
      <alignment horizontal="center"/>
    </xf>
    <xf numFmtId="0" fontId="0" fillId="2" borderId="0" xfId="0" applyFill="1" applyAlignment="1">
      <alignment horizontal="center"/>
    </xf>
    <xf numFmtId="0" fontId="1" fillId="0" borderId="0" xfId="0" applyFont="1" applyAlignment="1">
      <alignment horizontal="left"/>
    </xf>
    <xf numFmtId="0" fontId="9" fillId="0" borderId="0" xfId="0" applyFont="1" applyAlignment="1">
      <alignment horizontal="left" vertical="center" wrapText="1"/>
    </xf>
    <xf numFmtId="0" fontId="0" fillId="0" borderId="0" xfId="0" applyFont="1" applyAlignment="1">
      <alignment horizontal="center"/>
    </xf>
    <xf numFmtId="11" fontId="0" fillId="0" borderId="0" xfId="0" applyNumberFormat="1" applyFont="1" applyAlignment="1">
      <alignment horizontal="center"/>
    </xf>
  </cellXfs>
  <cellStyles count="2">
    <cellStyle name="Standard" xfId="0" builtinId="0"/>
    <cellStyle name="Standard_Tabelle1" xfId="1"/>
  </cellStyles>
  <dxfs count="0"/>
  <tableStyles count="0" defaultTableStyle="TableStyleMedium9" defaultPivotStyle="PivotStyleLight16"/>
  <colors>
    <mruColors>
      <color rgb="FFFFFF99"/>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de-DE"/>
  <c:chart>
    <c:title>
      <c:tx>
        <c:rich>
          <a:bodyPr/>
          <a:lstStyle/>
          <a:p>
            <a:pPr>
              <a:defRPr/>
            </a:pPr>
            <a:r>
              <a:rPr lang="en-US"/>
              <a:t>Dopant concentrations</a:t>
            </a:r>
          </a:p>
        </c:rich>
      </c:tx>
      <c:layout/>
    </c:title>
    <c:plotArea>
      <c:layout/>
      <c:scatterChart>
        <c:scatterStyle val="smoothMarker"/>
        <c:ser>
          <c:idx val="0"/>
          <c:order val="0"/>
          <c:tx>
            <c:strRef>
              <c:f>'Segregation - Table'!$B$1:$B$2</c:f>
              <c:strCache>
                <c:ptCount val="1"/>
                <c:pt idx="0">
                  <c:v>B [at/cm³]</c:v>
                </c:pt>
              </c:strCache>
            </c:strRef>
          </c:tx>
          <c:marker>
            <c:symbol val="none"/>
          </c:marker>
          <c:xVal>
            <c:numRef>
              <c:f>'Segregation - Table'!$A$3:$A$101</c:f>
              <c:numCache>
                <c:formatCode>General</c:formatCode>
                <c:ptCount val="99"/>
                <c:pt idx="0">
                  <c:v>0.01</c:v>
                </c:pt>
                <c:pt idx="1">
                  <c:v>0.02</c:v>
                </c:pt>
                <c:pt idx="2">
                  <c:v>0.03</c:v>
                </c:pt>
                <c:pt idx="3">
                  <c:v>0.04</c:v>
                </c:pt>
                <c:pt idx="4">
                  <c:v>0.05</c:v>
                </c:pt>
                <c:pt idx="5">
                  <c:v>0.06</c:v>
                </c:pt>
                <c:pt idx="6">
                  <c:v>7.0000000000000007E-2</c:v>
                </c:pt>
                <c:pt idx="7">
                  <c:v>0.08</c:v>
                </c:pt>
                <c:pt idx="8">
                  <c:v>0.09</c:v>
                </c:pt>
                <c:pt idx="9">
                  <c:v>0.1</c:v>
                </c:pt>
                <c:pt idx="10">
                  <c:v>0.11</c:v>
                </c:pt>
                <c:pt idx="11">
                  <c:v>0.12</c:v>
                </c:pt>
                <c:pt idx="12">
                  <c:v>0.13</c:v>
                </c:pt>
                <c:pt idx="13">
                  <c:v>0.14000000000000001</c:v>
                </c:pt>
                <c:pt idx="14">
                  <c:v>0.15</c:v>
                </c:pt>
                <c:pt idx="15">
                  <c:v>0.16</c:v>
                </c:pt>
                <c:pt idx="16">
                  <c:v>0.17</c:v>
                </c:pt>
                <c:pt idx="17">
                  <c:v>0.18</c:v>
                </c:pt>
                <c:pt idx="18">
                  <c:v>0.19</c:v>
                </c:pt>
                <c:pt idx="19">
                  <c:v>0.2</c:v>
                </c:pt>
                <c:pt idx="20">
                  <c:v>0.21</c:v>
                </c:pt>
                <c:pt idx="21">
                  <c:v>0.22</c:v>
                </c:pt>
                <c:pt idx="22">
                  <c:v>0.23</c:v>
                </c:pt>
                <c:pt idx="23">
                  <c:v>0.24</c:v>
                </c:pt>
                <c:pt idx="24">
                  <c:v>0.25</c:v>
                </c:pt>
                <c:pt idx="25">
                  <c:v>0.26</c:v>
                </c:pt>
                <c:pt idx="26">
                  <c:v>0.27</c:v>
                </c:pt>
                <c:pt idx="27">
                  <c:v>0.28000000000000003</c:v>
                </c:pt>
                <c:pt idx="28">
                  <c:v>0.28999999999999998</c:v>
                </c:pt>
                <c:pt idx="29">
                  <c:v>0.3</c:v>
                </c:pt>
                <c:pt idx="30">
                  <c:v>0.31</c:v>
                </c:pt>
                <c:pt idx="31">
                  <c:v>0.32</c:v>
                </c:pt>
                <c:pt idx="32">
                  <c:v>0.33</c:v>
                </c:pt>
                <c:pt idx="33">
                  <c:v>0.34</c:v>
                </c:pt>
                <c:pt idx="34">
                  <c:v>0.35</c:v>
                </c:pt>
                <c:pt idx="35">
                  <c:v>0.36</c:v>
                </c:pt>
                <c:pt idx="36">
                  <c:v>0.37</c:v>
                </c:pt>
                <c:pt idx="37">
                  <c:v>0.38</c:v>
                </c:pt>
                <c:pt idx="38">
                  <c:v>0.39</c:v>
                </c:pt>
                <c:pt idx="39">
                  <c:v>0.4</c:v>
                </c:pt>
                <c:pt idx="40">
                  <c:v>0.41</c:v>
                </c:pt>
                <c:pt idx="41">
                  <c:v>0.42</c:v>
                </c:pt>
                <c:pt idx="42">
                  <c:v>0.43</c:v>
                </c:pt>
                <c:pt idx="43">
                  <c:v>0.44</c:v>
                </c:pt>
                <c:pt idx="44">
                  <c:v>0.45</c:v>
                </c:pt>
                <c:pt idx="45">
                  <c:v>0.46</c:v>
                </c:pt>
                <c:pt idx="46">
                  <c:v>0.47</c:v>
                </c:pt>
                <c:pt idx="47">
                  <c:v>0.48</c:v>
                </c:pt>
                <c:pt idx="48">
                  <c:v>0.49</c:v>
                </c:pt>
                <c:pt idx="49">
                  <c:v>0.5</c:v>
                </c:pt>
                <c:pt idx="50">
                  <c:v>0.51</c:v>
                </c:pt>
                <c:pt idx="51">
                  <c:v>0.52</c:v>
                </c:pt>
                <c:pt idx="52">
                  <c:v>0.53</c:v>
                </c:pt>
                <c:pt idx="53">
                  <c:v>0.54</c:v>
                </c:pt>
                <c:pt idx="54">
                  <c:v>0.55000000000000004</c:v>
                </c:pt>
                <c:pt idx="55">
                  <c:v>0.56000000000000005</c:v>
                </c:pt>
                <c:pt idx="56">
                  <c:v>0.56999999999999995</c:v>
                </c:pt>
                <c:pt idx="57">
                  <c:v>0.57999999999999996</c:v>
                </c:pt>
                <c:pt idx="58">
                  <c:v>0.59</c:v>
                </c:pt>
                <c:pt idx="59">
                  <c:v>0.6</c:v>
                </c:pt>
                <c:pt idx="60">
                  <c:v>0.61</c:v>
                </c:pt>
                <c:pt idx="61">
                  <c:v>0.62</c:v>
                </c:pt>
                <c:pt idx="62">
                  <c:v>0.63</c:v>
                </c:pt>
                <c:pt idx="63">
                  <c:v>0.64</c:v>
                </c:pt>
                <c:pt idx="64">
                  <c:v>0.65</c:v>
                </c:pt>
                <c:pt idx="65">
                  <c:v>0.66</c:v>
                </c:pt>
                <c:pt idx="66">
                  <c:v>0.67</c:v>
                </c:pt>
                <c:pt idx="67">
                  <c:v>0.68</c:v>
                </c:pt>
                <c:pt idx="68">
                  <c:v>0.69</c:v>
                </c:pt>
                <c:pt idx="69">
                  <c:v>0.7</c:v>
                </c:pt>
                <c:pt idx="70">
                  <c:v>0.71</c:v>
                </c:pt>
                <c:pt idx="71">
                  <c:v>0.72</c:v>
                </c:pt>
                <c:pt idx="72">
                  <c:v>0.73</c:v>
                </c:pt>
                <c:pt idx="73">
                  <c:v>0.74</c:v>
                </c:pt>
                <c:pt idx="74">
                  <c:v>0.75</c:v>
                </c:pt>
                <c:pt idx="75">
                  <c:v>0.76</c:v>
                </c:pt>
                <c:pt idx="76">
                  <c:v>0.77</c:v>
                </c:pt>
                <c:pt idx="77">
                  <c:v>0.78</c:v>
                </c:pt>
                <c:pt idx="78">
                  <c:v>0.79</c:v>
                </c:pt>
                <c:pt idx="79">
                  <c:v>0.8</c:v>
                </c:pt>
                <c:pt idx="80">
                  <c:v>0.81</c:v>
                </c:pt>
                <c:pt idx="81">
                  <c:v>0.82</c:v>
                </c:pt>
                <c:pt idx="82">
                  <c:v>0.83</c:v>
                </c:pt>
                <c:pt idx="83">
                  <c:v>0.84</c:v>
                </c:pt>
                <c:pt idx="84">
                  <c:v>0.85</c:v>
                </c:pt>
                <c:pt idx="85">
                  <c:v>0.86</c:v>
                </c:pt>
                <c:pt idx="86">
                  <c:v>0.87</c:v>
                </c:pt>
                <c:pt idx="87">
                  <c:v>0.88</c:v>
                </c:pt>
                <c:pt idx="88">
                  <c:v>0.89</c:v>
                </c:pt>
                <c:pt idx="89">
                  <c:v>0.9</c:v>
                </c:pt>
                <c:pt idx="90">
                  <c:v>0.91</c:v>
                </c:pt>
                <c:pt idx="91">
                  <c:v>0.92</c:v>
                </c:pt>
                <c:pt idx="92">
                  <c:v>0.93</c:v>
                </c:pt>
                <c:pt idx="93">
                  <c:v>0.94</c:v>
                </c:pt>
                <c:pt idx="94">
                  <c:v>0.95</c:v>
                </c:pt>
                <c:pt idx="95">
                  <c:v>0.96</c:v>
                </c:pt>
                <c:pt idx="96">
                  <c:v>0.97</c:v>
                </c:pt>
                <c:pt idx="97">
                  <c:v>0.98</c:v>
                </c:pt>
                <c:pt idx="98">
                  <c:v>0.99</c:v>
                </c:pt>
              </c:numCache>
            </c:numRef>
          </c:xVal>
          <c:yVal>
            <c:numRef>
              <c:f>'Segregation - Table'!$B$3:$B$101</c:f>
              <c:numCache>
                <c:formatCode>0.00E+00</c:formatCode>
                <c:ptCount val="99"/>
                <c:pt idx="0">
                  <c:v>2.2154479641153832E+16</c:v>
                </c:pt>
                <c:pt idx="1">
                  <c:v>2.2188243419346448E+16</c:v>
                </c:pt>
                <c:pt idx="2">
                  <c:v>2.2222405749905404E+16</c:v>
                </c:pt>
                <c:pt idx="3">
                  <c:v>2.22569755196124E+16</c:v>
                </c:pt>
                <c:pt idx="4">
                  <c:v>2.2291961908613068E+16</c:v>
                </c:pt>
                <c:pt idx="5">
                  <c:v>2.232737440331086E+16</c:v>
                </c:pt>
                <c:pt idx="6">
                  <c:v>2.2363222809971816E+16</c:v>
                </c:pt>
                <c:pt idx="7">
                  <c:v>2.239951726908738E+16</c:v>
                </c:pt>
                <c:pt idx="8">
                  <c:v>2.2436268270546336E+16</c:v>
                </c:pt>
                <c:pt idx="9">
                  <c:v>2.2473486669670908E+16</c:v>
                </c:pt>
                <c:pt idx="10">
                  <c:v>2.2511183704176384E+16</c:v>
                </c:pt>
                <c:pt idx="11">
                  <c:v>2.2549371012118572E+16</c:v>
                </c:pt>
                <c:pt idx="12">
                  <c:v>2.2588060650898564E+16</c:v>
                </c:pt>
                <c:pt idx="13">
                  <c:v>2.262726511740004E+16</c:v>
                </c:pt>
                <c:pt idx="14">
                  <c:v>2.2666997369340608E+16</c:v>
                </c:pt>
                <c:pt idx="15">
                  <c:v>2.2707270847925792E+16</c:v>
                </c:pt>
                <c:pt idx="16">
                  <c:v>2.2748099501901408E+16</c:v>
                </c:pt>
                <c:pt idx="17">
                  <c:v>2.2789497813109036E+16</c:v>
                </c:pt>
                <c:pt idx="18">
                  <c:v>2.2831480823657788E+16</c:v>
                </c:pt>
                <c:pt idx="19">
                  <c:v>2.2874064164836216E+16</c:v>
                </c:pt>
                <c:pt idx="20">
                  <c:v>2.2917264087899008E+16</c:v>
                </c:pt>
                <c:pt idx="21">
                  <c:v>2.2961097496875472E+16</c:v>
                </c:pt>
                <c:pt idx="22">
                  <c:v>2.3005581983560532E+16</c:v>
                </c:pt>
                <c:pt idx="23">
                  <c:v>2.305073586486378E+16</c:v>
                </c:pt>
                <c:pt idx="24">
                  <c:v>2.3096578222708852E+16</c:v>
                </c:pt>
                <c:pt idx="25">
                  <c:v>2.3143128946694028E+16</c:v>
                </c:pt>
                <c:pt idx="26">
                  <c:v>2.3190408779745192E+16</c:v>
                </c:pt>
                <c:pt idx="27">
                  <c:v>2.3238439367015384E+16</c:v>
                </c:pt>
                <c:pt idx="28">
                  <c:v>2.3287243308310452E+16</c:v>
                </c:pt>
                <c:pt idx="29">
                  <c:v>2.3336844214348796E+16</c:v>
                </c:pt>
                <c:pt idx="30">
                  <c:v>2.338726676719488E+16</c:v>
                </c:pt>
                <c:pt idx="31">
                  <c:v>2.3438536785241628E+16</c:v>
                </c:pt>
                <c:pt idx="32">
                  <c:v>2.349068129315678E+16</c:v>
                </c:pt>
                <c:pt idx="33">
                  <c:v>2.35437285972527E+16</c:v>
                </c:pt>
                <c:pt idx="34">
                  <c:v>2.359770836678964E+16</c:v>
                </c:pt>
                <c:pt idx="35">
                  <c:v>2.365265172177886E+16</c:v>
                </c:pt>
                <c:pt idx="36">
                  <c:v>2.370859132791592E+16</c:v>
                </c:pt>
                <c:pt idx="37">
                  <c:v>2.3765561499346768E+16</c:v>
                </c:pt>
                <c:pt idx="38">
                  <c:v>2.3823598310050868E+16</c:v>
                </c:pt>
                <c:pt idx="39">
                  <c:v>2.388273971471856E+16</c:v>
                </c:pt>
                <c:pt idx="40">
                  <c:v>2.394302568010536E+16</c:v>
                </c:pt>
                <c:pt idx="41">
                  <c:v>2.4004498327966228E+16</c:v>
                </c:pt>
                <c:pt idx="42">
                  <c:v>2.4067202090810056E+16</c:v>
                </c:pt>
                <c:pt idx="43">
                  <c:v>2.4131183881872016E+16</c:v>
                </c:pt>
                <c:pt idx="44">
                  <c:v>2.4196493280881596E+16</c:v>
                </c:pt>
                <c:pt idx="45">
                  <c:v>2.4263182737411516E+16</c:v>
                </c:pt>
                <c:pt idx="46">
                  <c:v>2.4331307793831712E+16</c:v>
                </c:pt>
                <c:pt idx="47">
                  <c:v>2.44009273301686E+16</c:v>
                </c:pt>
                <c:pt idx="48">
                  <c:v>2.4472103833489888E+16</c:v>
                </c:pt>
                <c:pt idx="49">
                  <c:v>2.4544903694806604E+16</c:v>
                </c:pt>
                <c:pt idx="50">
                  <c:v>2.4619397536917076E+16</c:v>
                </c:pt>
                <c:pt idx="51">
                  <c:v>2.4695660577123284E+16</c:v>
                </c:pt>
                <c:pt idx="52">
                  <c:v>2.4773773029342748E+16</c:v>
                </c:pt>
                <c:pt idx="53">
                  <c:v>2.485382055083586E+16</c:v>
                </c:pt>
                <c:pt idx="54">
                  <c:v>2.4935894739590504E+16</c:v>
                </c:pt>
                <c:pt idx="55">
                  <c:v>2.5020093689378372E+16</c:v>
                </c:pt>
                <c:pt idx="56">
                  <c:v>2.5106522610652724E+16</c:v>
                </c:pt>
                <c:pt idx="57">
                  <c:v>2.5195294526834588E+16</c:v>
                </c:pt>
                <c:pt idx="58">
                  <c:v>2.5286531057182708E+16</c:v>
                </c:pt>
                <c:pt idx="59">
                  <c:v>2.5380363299423336E+16</c:v>
                </c:pt>
                <c:pt idx="60">
                  <c:v>2.5476932827706432E+16</c:v>
                </c:pt>
                <c:pt idx="61">
                  <c:v>2.557639282435224E+16</c:v>
                </c:pt>
                <c:pt idx="62">
                  <c:v>2.5678909367381352E+16</c:v>
                </c:pt>
                <c:pt idx="63">
                  <c:v>2.5784662900139888E+16</c:v>
                </c:pt>
                <c:pt idx="64">
                  <c:v>2.589384991464454E+16</c:v>
                </c:pt>
                <c:pt idx="65">
                  <c:v>2.600668488684332E+16</c:v>
                </c:pt>
                <c:pt idx="66">
                  <c:v>2.6123402510162304E+16</c:v>
                </c:pt>
                <c:pt idx="67">
                  <c:v>2.6244260283938772E+16</c:v>
                </c:pt>
                <c:pt idx="68">
                  <c:v>2.63695415262261E+16</c:v>
                </c:pt>
                <c:pt idx="69">
                  <c:v>2.6499558896794028E+16</c:v>
                </c:pt>
                <c:pt idx="70">
                  <c:v>2.663465853701496E+16</c:v>
                </c:pt>
                <c:pt idx="71">
                  <c:v>2.6775224960180824E+16</c:v>
                </c:pt>
                <c:pt idx="72">
                  <c:v>2.6921686860635348E+16</c:v>
                </c:pt>
                <c:pt idx="73">
                  <c:v>2.7074524055701028E+16</c:v>
                </c:pt>
                <c:pt idx="74">
                  <c:v>2.7234275834602664E+16</c:v>
                </c:pt>
                <c:pt idx="75">
                  <c:v>2.7401551068925372E+16</c:v>
                </c:pt>
                <c:pt idx="76">
                  <c:v>2.7577040547459904E+16</c:v>
                </c:pt>
                <c:pt idx="77">
                  <c:v>2.776153214601158E+16</c:v>
                </c:pt>
                <c:pt idx="78">
                  <c:v>2.7955929646733724E+16</c:v>
                </c:pt>
                <c:pt idx="79">
                  <c:v>2.8161276307031264E+16</c:v>
                </c:pt>
                <c:pt idx="80">
                  <c:v>2.8378784683516344E+16</c:v>
                </c:pt>
                <c:pt idx="81">
                  <c:v>2.8609874801555568E+16</c:v>
                </c:pt>
                <c:pt idx="82">
                  <c:v>2.8856223620129548E+16</c:v>
                </c:pt>
                <c:pt idx="83">
                  <c:v>2.9119830028061056E+16</c:v>
                </c:pt>
                <c:pt idx="84">
                  <c:v>2.9403101575146512E+16</c:v>
                </c:pt>
                <c:pt idx="85">
                  <c:v>2.9708972223565624E+16</c:v>
                </c:pt>
                <c:pt idx="86">
                  <c:v>3.004106536297236E+16</c:v>
                </c:pt>
                <c:pt idx="87">
                  <c:v>3.0403924553387624E+16</c:v>
                </c:pt>
                <c:pt idx="88">
                  <c:v>3.080334856704458E+16</c:v>
                </c:pt>
                <c:pt idx="89">
                  <c:v>3.1246892484749388E+16</c:v>
                </c:pt>
                <c:pt idx="90">
                  <c:v>3.1744643679489152E+16</c:v>
                </c:pt>
                <c:pt idx="91">
                  <c:v>3.2310474430941092E+16</c:v>
                </c:pt>
                <c:pt idx="92">
                  <c:v>3.2964168625779984E+16</c:v>
                </c:pt>
                <c:pt idx="93">
                  <c:v>3.3735266515492888E+16</c:v>
                </c:pt>
                <c:pt idx="94">
                  <c:v>3.4670597998064088E+16</c:v>
                </c:pt>
                <c:pt idx="95">
                  <c:v>3.58507160566009E+16</c:v>
                </c:pt>
                <c:pt idx="96">
                  <c:v>3.7431621857663496E+16</c:v>
                </c:pt>
                <c:pt idx="97">
                  <c:v>3.977886008817688E+16</c:v>
                </c:pt>
                <c:pt idx="98">
                  <c:v>4.4137408787499096E+16</c:v>
                </c:pt>
              </c:numCache>
            </c:numRef>
          </c:yVal>
          <c:smooth val="1"/>
        </c:ser>
        <c:ser>
          <c:idx val="1"/>
          <c:order val="1"/>
          <c:tx>
            <c:strRef>
              <c:f>'Segregation - Table'!$C$1:$C$2</c:f>
              <c:strCache>
                <c:ptCount val="1"/>
                <c:pt idx="0">
                  <c:v>P [at/cm³]</c:v>
                </c:pt>
              </c:strCache>
            </c:strRef>
          </c:tx>
          <c:marker>
            <c:symbol val="none"/>
          </c:marker>
          <c:xVal>
            <c:numRef>
              <c:f>'Segregation - Table'!$A$3:$A$101</c:f>
              <c:numCache>
                <c:formatCode>General</c:formatCode>
                <c:ptCount val="99"/>
                <c:pt idx="0">
                  <c:v>0.01</c:v>
                </c:pt>
                <c:pt idx="1">
                  <c:v>0.02</c:v>
                </c:pt>
                <c:pt idx="2">
                  <c:v>0.03</c:v>
                </c:pt>
                <c:pt idx="3">
                  <c:v>0.04</c:v>
                </c:pt>
                <c:pt idx="4">
                  <c:v>0.05</c:v>
                </c:pt>
                <c:pt idx="5">
                  <c:v>0.06</c:v>
                </c:pt>
                <c:pt idx="6">
                  <c:v>7.0000000000000007E-2</c:v>
                </c:pt>
                <c:pt idx="7">
                  <c:v>0.08</c:v>
                </c:pt>
                <c:pt idx="8">
                  <c:v>0.09</c:v>
                </c:pt>
                <c:pt idx="9">
                  <c:v>0.1</c:v>
                </c:pt>
                <c:pt idx="10">
                  <c:v>0.11</c:v>
                </c:pt>
                <c:pt idx="11">
                  <c:v>0.12</c:v>
                </c:pt>
                <c:pt idx="12">
                  <c:v>0.13</c:v>
                </c:pt>
                <c:pt idx="13">
                  <c:v>0.14000000000000001</c:v>
                </c:pt>
                <c:pt idx="14">
                  <c:v>0.15</c:v>
                </c:pt>
                <c:pt idx="15">
                  <c:v>0.16</c:v>
                </c:pt>
                <c:pt idx="16">
                  <c:v>0.17</c:v>
                </c:pt>
                <c:pt idx="17">
                  <c:v>0.18</c:v>
                </c:pt>
                <c:pt idx="18">
                  <c:v>0.19</c:v>
                </c:pt>
                <c:pt idx="19">
                  <c:v>0.2</c:v>
                </c:pt>
                <c:pt idx="20">
                  <c:v>0.21</c:v>
                </c:pt>
                <c:pt idx="21">
                  <c:v>0.22</c:v>
                </c:pt>
                <c:pt idx="22">
                  <c:v>0.23</c:v>
                </c:pt>
                <c:pt idx="23">
                  <c:v>0.24</c:v>
                </c:pt>
                <c:pt idx="24">
                  <c:v>0.25</c:v>
                </c:pt>
                <c:pt idx="25">
                  <c:v>0.26</c:v>
                </c:pt>
                <c:pt idx="26">
                  <c:v>0.27</c:v>
                </c:pt>
                <c:pt idx="27">
                  <c:v>0.28000000000000003</c:v>
                </c:pt>
                <c:pt idx="28">
                  <c:v>0.28999999999999998</c:v>
                </c:pt>
                <c:pt idx="29">
                  <c:v>0.3</c:v>
                </c:pt>
                <c:pt idx="30">
                  <c:v>0.31</c:v>
                </c:pt>
                <c:pt idx="31">
                  <c:v>0.32</c:v>
                </c:pt>
                <c:pt idx="32">
                  <c:v>0.33</c:v>
                </c:pt>
                <c:pt idx="33">
                  <c:v>0.34</c:v>
                </c:pt>
                <c:pt idx="34">
                  <c:v>0.35</c:v>
                </c:pt>
                <c:pt idx="35">
                  <c:v>0.36</c:v>
                </c:pt>
                <c:pt idx="36">
                  <c:v>0.37</c:v>
                </c:pt>
                <c:pt idx="37">
                  <c:v>0.38</c:v>
                </c:pt>
                <c:pt idx="38">
                  <c:v>0.39</c:v>
                </c:pt>
                <c:pt idx="39">
                  <c:v>0.4</c:v>
                </c:pt>
                <c:pt idx="40">
                  <c:v>0.41</c:v>
                </c:pt>
                <c:pt idx="41">
                  <c:v>0.42</c:v>
                </c:pt>
                <c:pt idx="42">
                  <c:v>0.43</c:v>
                </c:pt>
                <c:pt idx="43">
                  <c:v>0.44</c:v>
                </c:pt>
                <c:pt idx="44">
                  <c:v>0.45</c:v>
                </c:pt>
                <c:pt idx="45">
                  <c:v>0.46</c:v>
                </c:pt>
                <c:pt idx="46">
                  <c:v>0.47</c:v>
                </c:pt>
                <c:pt idx="47">
                  <c:v>0.48</c:v>
                </c:pt>
                <c:pt idx="48">
                  <c:v>0.49</c:v>
                </c:pt>
                <c:pt idx="49">
                  <c:v>0.5</c:v>
                </c:pt>
                <c:pt idx="50">
                  <c:v>0.51</c:v>
                </c:pt>
                <c:pt idx="51">
                  <c:v>0.52</c:v>
                </c:pt>
                <c:pt idx="52">
                  <c:v>0.53</c:v>
                </c:pt>
                <c:pt idx="53">
                  <c:v>0.54</c:v>
                </c:pt>
                <c:pt idx="54">
                  <c:v>0.55000000000000004</c:v>
                </c:pt>
                <c:pt idx="55">
                  <c:v>0.56000000000000005</c:v>
                </c:pt>
                <c:pt idx="56">
                  <c:v>0.56999999999999995</c:v>
                </c:pt>
                <c:pt idx="57">
                  <c:v>0.57999999999999996</c:v>
                </c:pt>
                <c:pt idx="58">
                  <c:v>0.59</c:v>
                </c:pt>
                <c:pt idx="59">
                  <c:v>0.6</c:v>
                </c:pt>
                <c:pt idx="60">
                  <c:v>0.61</c:v>
                </c:pt>
                <c:pt idx="61">
                  <c:v>0.62</c:v>
                </c:pt>
                <c:pt idx="62">
                  <c:v>0.63</c:v>
                </c:pt>
                <c:pt idx="63">
                  <c:v>0.64</c:v>
                </c:pt>
                <c:pt idx="64">
                  <c:v>0.65</c:v>
                </c:pt>
                <c:pt idx="65">
                  <c:v>0.66</c:v>
                </c:pt>
                <c:pt idx="66">
                  <c:v>0.67</c:v>
                </c:pt>
                <c:pt idx="67">
                  <c:v>0.68</c:v>
                </c:pt>
                <c:pt idx="68">
                  <c:v>0.69</c:v>
                </c:pt>
                <c:pt idx="69">
                  <c:v>0.7</c:v>
                </c:pt>
                <c:pt idx="70">
                  <c:v>0.71</c:v>
                </c:pt>
                <c:pt idx="71">
                  <c:v>0.72</c:v>
                </c:pt>
                <c:pt idx="72">
                  <c:v>0.73</c:v>
                </c:pt>
                <c:pt idx="73">
                  <c:v>0.74</c:v>
                </c:pt>
                <c:pt idx="74">
                  <c:v>0.75</c:v>
                </c:pt>
                <c:pt idx="75">
                  <c:v>0.76</c:v>
                </c:pt>
                <c:pt idx="76">
                  <c:v>0.77</c:v>
                </c:pt>
                <c:pt idx="77">
                  <c:v>0.78</c:v>
                </c:pt>
                <c:pt idx="78">
                  <c:v>0.79</c:v>
                </c:pt>
                <c:pt idx="79">
                  <c:v>0.8</c:v>
                </c:pt>
                <c:pt idx="80">
                  <c:v>0.81</c:v>
                </c:pt>
                <c:pt idx="81">
                  <c:v>0.82</c:v>
                </c:pt>
                <c:pt idx="82">
                  <c:v>0.83</c:v>
                </c:pt>
                <c:pt idx="83">
                  <c:v>0.84</c:v>
                </c:pt>
                <c:pt idx="84">
                  <c:v>0.85</c:v>
                </c:pt>
                <c:pt idx="85">
                  <c:v>0.86</c:v>
                </c:pt>
                <c:pt idx="86">
                  <c:v>0.87</c:v>
                </c:pt>
                <c:pt idx="87">
                  <c:v>0.88</c:v>
                </c:pt>
                <c:pt idx="88">
                  <c:v>0.89</c:v>
                </c:pt>
                <c:pt idx="89">
                  <c:v>0.9</c:v>
                </c:pt>
                <c:pt idx="90">
                  <c:v>0.91</c:v>
                </c:pt>
                <c:pt idx="91">
                  <c:v>0.92</c:v>
                </c:pt>
                <c:pt idx="92">
                  <c:v>0.93</c:v>
                </c:pt>
                <c:pt idx="93">
                  <c:v>0.94</c:v>
                </c:pt>
                <c:pt idx="94">
                  <c:v>0.95</c:v>
                </c:pt>
                <c:pt idx="95">
                  <c:v>0.96</c:v>
                </c:pt>
                <c:pt idx="96">
                  <c:v>0.97</c:v>
                </c:pt>
                <c:pt idx="97">
                  <c:v>0.98</c:v>
                </c:pt>
                <c:pt idx="98">
                  <c:v>0.99</c:v>
                </c:pt>
              </c:numCache>
            </c:numRef>
          </c:xVal>
          <c:yVal>
            <c:numRef>
              <c:f>'Segregation - Table'!$C$3:$C$101</c:f>
              <c:numCache>
                <c:formatCode>0.00E+00</c:formatCode>
                <c:ptCount val="99"/>
                <c:pt idx="0">
                  <c:v>7546909291309511</c:v>
                </c:pt>
                <c:pt idx="1">
                  <c:v>7600733639019751</c:v>
                </c:pt>
                <c:pt idx="2">
                  <c:v>7655499850238606</c:v>
                </c:pt>
                <c:pt idx="3">
                  <c:v>7711234373812334</c:v>
                </c:pt>
                <c:pt idx="4">
                  <c:v>7767964687089319</c:v>
                </c:pt>
                <c:pt idx="5">
                  <c:v>7825719347264048</c:v>
                </c:pt>
                <c:pt idx="6">
                  <c:v>7884528045862978</c:v>
                </c:pt>
                <c:pt idx="7">
                  <c:v>7944421666600719</c:v>
                </c:pt>
                <c:pt idx="8">
                  <c:v>8005432346854286</c:v>
                </c:pt>
                <c:pt idx="9">
                  <c:v>8067593543024319</c:v>
                </c:pt>
                <c:pt idx="10">
                  <c:v>8130940100075400</c:v>
                </c:pt>
                <c:pt idx="11">
                  <c:v>8195508325573124</c:v>
                </c:pt>
                <c:pt idx="12">
                  <c:v>8261336068563609</c:v>
                </c:pt>
                <c:pt idx="13">
                  <c:v>8328462803672097</c:v>
                </c:pt>
                <c:pt idx="14">
                  <c:v>8396929720831294</c:v>
                </c:pt>
                <c:pt idx="15">
                  <c:v>8466779821087707</c:v>
                </c:pt>
                <c:pt idx="16">
                  <c:v>8538058018975717</c:v>
                </c:pt>
                <c:pt idx="17">
                  <c:v>8610811251995111</c:v>
                </c:pt>
                <c:pt idx="18">
                  <c:v>8685088597778511</c:v>
                </c:pt>
                <c:pt idx="19">
                  <c:v>8760941399591572</c:v>
                </c:pt>
                <c:pt idx="20">
                  <c:v>8838423400871335</c:v>
                </c:pt>
                <c:pt idx="21">
                  <c:v>8917590889577617</c:v>
                </c:pt>
                <c:pt idx="22">
                  <c:v>8998502853209677</c:v>
                </c:pt>
                <c:pt idx="23">
                  <c:v>9081221145426524</c:v>
                </c:pt>
                <c:pt idx="24">
                  <c:v>9165810665305490</c:v>
                </c:pt>
                <c:pt idx="25">
                  <c:v>9252339550381012</c:v>
                </c:pt>
                <c:pt idx="26">
                  <c:v>9340879384725838</c:v>
                </c:pt>
                <c:pt idx="27">
                  <c:v>9431505423471620</c:v>
                </c:pt>
                <c:pt idx="28">
                  <c:v>9524296835316956</c:v>
                </c:pt>
                <c:pt idx="29">
                  <c:v>9619336964740922</c:v>
                </c:pt>
                <c:pt idx="30">
                  <c:v>9716713615831492</c:v>
                </c:pt>
                <c:pt idx="31">
                  <c:v>9816519359853882</c:v>
                </c:pt>
                <c:pt idx="32">
                  <c:v>9918851868927670</c:v>
                </c:pt>
                <c:pt idx="33">
                  <c:v>1.0023814278457164E+16</c:v>
                </c:pt>
                <c:pt idx="34">
                  <c:v>1.0131515581272168E+16</c:v>
                </c:pt>
                <c:pt idx="35">
                  <c:v>1.0242071056791202E+16</c:v>
                </c:pt>
                <c:pt idx="36">
                  <c:v>1.0355602738923074E+16</c:v>
                </c:pt>
                <c:pt idx="37">
                  <c:v>1.04722399268832E+16</c:v>
                </c:pt>
                <c:pt idx="38">
                  <c:v>1.0592119743626872E+16</c:v>
                </c:pt>
                <c:pt idx="39">
                  <c:v>1.0715387747203736E+16</c:v>
                </c:pt>
                <c:pt idx="40">
                  <c:v>1.084219860102826E+16</c:v>
                </c:pt>
                <c:pt idx="41">
                  <c:v>1.0972716809854774E+16</c:v>
                </c:pt>
                <c:pt idx="42">
                  <c:v>1.1107117529160428E+16</c:v>
                </c:pt>
                <c:pt idx="43">
                  <c:v>1.124558745669589E+16</c:v>
                </c:pt>
                <c:pt idx="44">
                  <c:v>1.1388325816186594E+16</c:v>
                </c:pt>
                <c:pt idx="45">
                  <c:v>1.1535545444587132E+16</c:v>
                </c:pt>
                <c:pt idx="46">
                  <c:v>1.1687473995943354E+16</c:v>
                </c:pt>
                <c:pt idx="47">
                  <c:v>1.1844355276844372E+16</c:v>
                </c:pt>
                <c:pt idx="48">
                  <c:v>1.2006450730702334E+16</c:v>
                </c:pt>
                <c:pt idx="49">
                  <c:v>1.217404109074459E+16</c:v>
                </c:pt>
                <c:pt idx="50">
                  <c:v>1.2347428224718484E+16</c:v>
                </c:pt>
                <c:pt idx="51">
                  <c:v>1.2526937197987288E+16</c:v>
                </c:pt>
                <c:pt idx="52">
                  <c:v>1.2712918586053156E+16</c:v>
                </c:pt>
                <c:pt idx="53">
                  <c:v>1.2905751072721664E+16</c:v>
                </c:pt>
                <c:pt idx="54">
                  <c:v>1.3105844376299192E+16</c:v>
                </c:pt>
                <c:pt idx="55">
                  <c:v>1.3313642553608498E+16</c:v>
                </c:pt>
                <c:pt idx="56">
                  <c:v>1.3529627740492864E+16</c:v>
                </c:pt>
                <c:pt idx="57">
                  <c:v>1.3754324398198212E+16</c:v>
                </c:pt>
                <c:pt idx="58">
                  <c:v>1.3988304148008532E+16</c:v>
                </c:pt>
                <c:pt idx="59">
                  <c:v>1.4232191292309614E+16</c:v>
                </c:pt>
                <c:pt idx="60">
                  <c:v>1.4486669139567906E+16</c:v>
                </c:pt>
                <c:pt idx="61">
                  <c:v>1.4752487274427224E+16</c:v>
                </c:pt>
                <c:pt idx="62">
                  <c:v>1.5030469943397102E+16</c:v>
                </c:pt>
                <c:pt idx="63">
                  <c:v>1.5321525762923312E+16</c:v>
                </c:pt>
                <c:pt idx="64">
                  <c:v>1.5626659001937866E+16</c:v>
                </c:pt>
                <c:pt idx="65">
                  <c:v>1.594698274783739E+16</c:v>
                </c:pt>
                <c:pt idx="66">
                  <c:v>1.6283734336613362E+16</c:v>
                </c:pt>
                <c:pt idx="67">
                  <c:v>1.6638293519058992E+16</c:v>
                </c:pt>
                <c:pt idx="68">
                  <c:v>1.7012203951656652E+16</c:v>
                </c:pt>
                <c:pt idx="69">
                  <c:v>1.7407198751104954E+16</c:v>
                </c:pt>
                <c:pt idx="70">
                  <c:v>1.7825231046685772E+16</c:v>
                </c:pt>
                <c:pt idx="71">
                  <c:v>1.8268510720269724E+16</c:v>
                </c:pt>
                <c:pt idx="72">
                  <c:v>1.8739548861284308E+16</c:v>
                </c:pt>
                <c:pt idx="73">
                  <c:v>1.9241211913822928E+16</c:v>
                </c:pt>
                <c:pt idx="74">
                  <c:v>1.9776788098593144E+16</c:v>
                </c:pt>
                <c:pt idx="75">
                  <c:v>2.035006951613848E+16</c:v>
                </c:pt>
                <c:pt idx="76">
                  <c:v>2.0965454471190456E+16</c:v>
                </c:pt>
                <c:pt idx="77">
                  <c:v>2.1628076136797712E+16</c:v>
                </c:pt>
                <c:pt idx="78">
                  <c:v>2.2343965905395076E+16</c:v>
                </c:pt>
                <c:pt idx="79">
                  <c:v>2.3120262965157664E+16</c:v>
                </c:pt>
                <c:pt idx="80">
                  <c:v>2.3965486281736764E+16</c:v>
                </c:pt>
                <c:pt idx="81">
                  <c:v>2.4889892033536512E+16</c:v>
                </c:pt>
                <c:pt idx="82">
                  <c:v>2.5905949903164924E+16</c:v>
                </c:pt>
                <c:pt idx="83">
                  <c:v>2.7028987564268176E+16</c:v>
                </c:pt>
                <c:pt idx="84">
                  <c:v>2.8278077798868532E+16</c:v>
                </c:pt>
                <c:pt idx="85">
                  <c:v>2.9677283220797316E+16</c:v>
                </c:pt>
                <c:pt idx="86">
                  <c:v>3.1257440971601644E+16</c:v>
                </c:pt>
                <c:pt idx="87">
                  <c:v>3.305878546099892E+16</c:v>
                </c:pt>
                <c:pt idx="88">
                  <c:v>3.5134913341378108E+16</c:v>
                </c:pt>
                <c:pt idx="89">
                  <c:v>3.7558977995671272E+16</c:v>
                </c:pt>
                <c:pt idx="90">
                  <c:v>4.0433748898576024E+16</c:v>
                </c:pt>
                <c:pt idx="91">
                  <c:v>4.390871984031944E+16</c:v>
                </c:pt>
                <c:pt idx="92">
                  <c:v>4.8210888826870672E+16</c:v>
                </c:pt>
                <c:pt idx="93">
                  <c:v>5.3704155422646064E+16</c:v>
                </c:pt>
                <c:pt idx="94">
                  <c:v>6.1014739763350176E+16</c:v>
                </c:pt>
                <c:pt idx="95">
                  <c:v>7.1329925822468008E+16</c:v>
                </c:pt>
                <c:pt idx="96">
                  <c:v>8.7242657872663952E+16</c:v>
                </c:pt>
                <c:pt idx="97">
                  <c:v>1.1587580636242432E+17</c:v>
                </c:pt>
                <c:pt idx="98">
                  <c:v>1.8824080279518067E+17</c:v>
                </c:pt>
              </c:numCache>
            </c:numRef>
          </c:yVal>
          <c:smooth val="1"/>
        </c:ser>
        <c:ser>
          <c:idx val="2"/>
          <c:order val="2"/>
          <c:tx>
            <c:strRef>
              <c:f>'Segregation - Table'!$D$1:$D$2</c:f>
              <c:strCache>
                <c:ptCount val="1"/>
                <c:pt idx="0">
                  <c:v>Al [at/cm³]</c:v>
                </c:pt>
              </c:strCache>
            </c:strRef>
          </c:tx>
          <c:marker>
            <c:symbol val="none"/>
          </c:marker>
          <c:xVal>
            <c:numRef>
              <c:f>'Segregation - Table'!$A$3:$A$101</c:f>
              <c:numCache>
                <c:formatCode>General</c:formatCode>
                <c:ptCount val="99"/>
                <c:pt idx="0">
                  <c:v>0.01</c:v>
                </c:pt>
                <c:pt idx="1">
                  <c:v>0.02</c:v>
                </c:pt>
                <c:pt idx="2">
                  <c:v>0.03</c:v>
                </c:pt>
                <c:pt idx="3">
                  <c:v>0.04</c:v>
                </c:pt>
                <c:pt idx="4">
                  <c:v>0.05</c:v>
                </c:pt>
                <c:pt idx="5">
                  <c:v>0.06</c:v>
                </c:pt>
                <c:pt idx="6">
                  <c:v>7.0000000000000007E-2</c:v>
                </c:pt>
                <c:pt idx="7">
                  <c:v>0.08</c:v>
                </c:pt>
                <c:pt idx="8">
                  <c:v>0.09</c:v>
                </c:pt>
                <c:pt idx="9">
                  <c:v>0.1</c:v>
                </c:pt>
                <c:pt idx="10">
                  <c:v>0.11</c:v>
                </c:pt>
                <c:pt idx="11">
                  <c:v>0.12</c:v>
                </c:pt>
                <c:pt idx="12">
                  <c:v>0.13</c:v>
                </c:pt>
                <c:pt idx="13">
                  <c:v>0.14000000000000001</c:v>
                </c:pt>
                <c:pt idx="14">
                  <c:v>0.15</c:v>
                </c:pt>
                <c:pt idx="15">
                  <c:v>0.16</c:v>
                </c:pt>
                <c:pt idx="16">
                  <c:v>0.17</c:v>
                </c:pt>
                <c:pt idx="17">
                  <c:v>0.18</c:v>
                </c:pt>
                <c:pt idx="18">
                  <c:v>0.19</c:v>
                </c:pt>
                <c:pt idx="19">
                  <c:v>0.2</c:v>
                </c:pt>
                <c:pt idx="20">
                  <c:v>0.21</c:v>
                </c:pt>
                <c:pt idx="21">
                  <c:v>0.22</c:v>
                </c:pt>
                <c:pt idx="22">
                  <c:v>0.23</c:v>
                </c:pt>
                <c:pt idx="23">
                  <c:v>0.24</c:v>
                </c:pt>
                <c:pt idx="24">
                  <c:v>0.25</c:v>
                </c:pt>
                <c:pt idx="25">
                  <c:v>0.26</c:v>
                </c:pt>
                <c:pt idx="26">
                  <c:v>0.27</c:v>
                </c:pt>
                <c:pt idx="27">
                  <c:v>0.28000000000000003</c:v>
                </c:pt>
                <c:pt idx="28">
                  <c:v>0.28999999999999998</c:v>
                </c:pt>
                <c:pt idx="29">
                  <c:v>0.3</c:v>
                </c:pt>
                <c:pt idx="30">
                  <c:v>0.31</c:v>
                </c:pt>
                <c:pt idx="31">
                  <c:v>0.32</c:v>
                </c:pt>
                <c:pt idx="32">
                  <c:v>0.33</c:v>
                </c:pt>
                <c:pt idx="33">
                  <c:v>0.34</c:v>
                </c:pt>
                <c:pt idx="34">
                  <c:v>0.35</c:v>
                </c:pt>
                <c:pt idx="35">
                  <c:v>0.36</c:v>
                </c:pt>
                <c:pt idx="36">
                  <c:v>0.37</c:v>
                </c:pt>
                <c:pt idx="37">
                  <c:v>0.38</c:v>
                </c:pt>
                <c:pt idx="38">
                  <c:v>0.39</c:v>
                </c:pt>
                <c:pt idx="39">
                  <c:v>0.4</c:v>
                </c:pt>
                <c:pt idx="40">
                  <c:v>0.41</c:v>
                </c:pt>
                <c:pt idx="41">
                  <c:v>0.42</c:v>
                </c:pt>
                <c:pt idx="42">
                  <c:v>0.43</c:v>
                </c:pt>
                <c:pt idx="43">
                  <c:v>0.44</c:v>
                </c:pt>
                <c:pt idx="44">
                  <c:v>0.45</c:v>
                </c:pt>
                <c:pt idx="45">
                  <c:v>0.46</c:v>
                </c:pt>
                <c:pt idx="46">
                  <c:v>0.47</c:v>
                </c:pt>
                <c:pt idx="47">
                  <c:v>0.48</c:v>
                </c:pt>
                <c:pt idx="48">
                  <c:v>0.49</c:v>
                </c:pt>
                <c:pt idx="49">
                  <c:v>0.5</c:v>
                </c:pt>
                <c:pt idx="50">
                  <c:v>0.51</c:v>
                </c:pt>
                <c:pt idx="51">
                  <c:v>0.52</c:v>
                </c:pt>
                <c:pt idx="52">
                  <c:v>0.53</c:v>
                </c:pt>
                <c:pt idx="53">
                  <c:v>0.54</c:v>
                </c:pt>
                <c:pt idx="54">
                  <c:v>0.55000000000000004</c:v>
                </c:pt>
                <c:pt idx="55">
                  <c:v>0.56000000000000005</c:v>
                </c:pt>
                <c:pt idx="56">
                  <c:v>0.56999999999999995</c:v>
                </c:pt>
                <c:pt idx="57">
                  <c:v>0.57999999999999996</c:v>
                </c:pt>
                <c:pt idx="58">
                  <c:v>0.59</c:v>
                </c:pt>
                <c:pt idx="59">
                  <c:v>0.6</c:v>
                </c:pt>
                <c:pt idx="60">
                  <c:v>0.61</c:v>
                </c:pt>
                <c:pt idx="61">
                  <c:v>0.62</c:v>
                </c:pt>
                <c:pt idx="62">
                  <c:v>0.63</c:v>
                </c:pt>
                <c:pt idx="63">
                  <c:v>0.64</c:v>
                </c:pt>
                <c:pt idx="64">
                  <c:v>0.65</c:v>
                </c:pt>
                <c:pt idx="65">
                  <c:v>0.66</c:v>
                </c:pt>
                <c:pt idx="66">
                  <c:v>0.67</c:v>
                </c:pt>
                <c:pt idx="67">
                  <c:v>0.68</c:v>
                </c:pt>
                <c:pt idx="68">
                  <c:v>0.69</c:v>
                </c:pt>
                <c:pt idx="69">
                  <c:v>0.7</c:v>
                </c:pt>
                <c:pt idx="70">
                  <c:v>0.71</c:v>
                </c:pt>
                <c:pt idx="71">
                  <c:v>0.72</c:v>
                </c:pt>
                <c:pt idx="72">
                  <c:v>0.73</c:v>
                </c:pt>
                <c:pt idx="73">
                  <c:v>0.74</c:v>
                </c:pt>
                <c:pt idx="74">
                  <c:v>0.75</c:v>
                </c:pt>
                <c:pt idx="75">
                  <c:v>0.76</c:v>
                </c:pt>
                <c:pt idx="76">
                  <c:v>0.77</c:v>
                </c:pt>
                <c:pt idx="77">
                  <c:v>0.78</c:v>
                </c:pt>
                <c:pt idx="78">
                  <c:v>0.79</c:v>
                </c:pt>
                <c:pt idx="79">
                  <c:v>0.8</c:v>
                </c:pt>
                <c:pt idx="80">
                  <c:v>0.81</c:v>
                </c:pt>
                <c:pt idx="81">
                  <c:v>0.82</c:v>
                </c:pt>
                <c:pt idx="82">
                  <c:v>0.83</c:v>
                </c:pt>
                <c:pt idx="83">
                  <c:v>0.84</c:v>
                </c:pt>
                <c:pt idx="84">
                  <c:v>0.85</c:v>
                </c:pt>
                <c:pt idx="85">
                  <c:v>0.86</c:v>
                </c:pt>
                <c:pt idx="86">
                  <c:v>0.87</c:v>
                </c:pt>
                <c:pt idx="87">
                  <c:v>0.88</c:v>
                </c:pt>
                <c:pt idx="88">
                  <c:v>0.89</c:v>
                </c:pt>
                <c:pt idx="89">
                  <c:v>0.9</c:v>
                </c:pt>
                <c:pt idx="90">
                  <c:v>0.91</c:v>
                </c:pt>
                <c:pt idx="91">
                  <c:v>0.92</c:v>
                </c:pt>
                <c:pt idx="92">
                  <c:v>0.93</c:v>
                </c:pt>
                <c:pt idx="93">
                  <c:v>0.94</c:v>
                </c:pt>
                <c:pt idx="94">
                  <c:v>0.95</c:v>
                </c:pt>
                <c:pt idx="95">
                  <c:v>0.96</c:v>
                </c:pt>
                <c:pt idx="96">
                  <c:v>0.97</c:v>
                </c:pt>
                <c:pt idx="97">
                  <c:v>0.98</c:v>
                </c:pt>
                <c:pt idx="98">
                  <c:v>0.99</c:v>
                </c:pt>
              </c:numCache>
            </c:numRef>
          </c:xVal>
          <c:yVal>
            <c:numRef>
              <c:f>'Segregation - Table'!$D$3:$D$101</c:f>
              <c:numCache>
                <c:formatCode>0.00E+00</c:formatCode>
                <c:ptCount val="99"/>
                <c:pt idx="0">
                  <c:v>2106556611554.9309</c:v>
                </c:pt>
                <c:pt idx="1">
                  <c:v>2128008878071.1509</c:v>
                </c:pt>
                <c:pt idx="2">
                  <c:v>2149903012514.0154</c:v>
                </c:pt>
                <c:pt idx="3">
                  <c:v>2172252813907.8926</c:v>
                </c:pt>
                <c:pt idx="4">
                  <c:v>2195072661992.137</c:v>
                </c:pt>
                <c:pt idx="5">
                  <c:v>2218377548097.5039</c:v>
                </c:pt>
                <c:pt idx="6">
                  <c:v>2242183108013.9053</c:v>
                </c:pt>
                <c:pt idx="7">
                  <c:v>2266505657000.9766</c:v>
                </c:pt>
                <c:pt idx="8">
                  <c:v>2291362227106.2402</c:v>
                </c:pt>
                <c:pt idx="9">
                  <c:v>2316770606970.2891</c:v>
                </c:pt>
                <c:pt idx="10">
                  <c:v>2342749384314.5371</c:v>
                </c:pt>
                <c:pt idx="11">
                  <c:v>2369317991324.8726</c:v>
                </c:pt>
                <c:pt idx="12">
                  <c:v>2396496753164.1333</c:v>
                </c:pt>
                <c:pt idx="13">
                  <c:v>2424306939868.0049</c:v>
                </c:pt>
                <c:pt idx="14">
                  <c:v>2452770821902.9033</c:v>
                </c:pt>
                <c:pt idx="15">
                  <c:v>2481911729690.8965</c:v>
                </c:pt>
                <c:pt idx="16">
                  <c:v>2511754117436.1587</c:v>
                </c:pt>
                <c:pt idx="17">
                  <c:v>2542323631620.0327</c:v>
                </c:pt>
                <c:pt idx="18">
                  <c:v>2573647184568.0498</c:v>
                </c:pt>
                <c:pt idx="19">
                  <c:v>2605753033532.5688</c:v>
                </c:pt>
                <c:pt idx="20">
                  <c:v>2638670865779.6147</c:v>
                </c:pt>
                <c:pt idx="21">
                  <c:v>2672431890218.5928</c:v>
                </c:pt>
                <c:pt idx="22">
                  <c:v>2707068936169.5156</c:v>
                </c:pt>
                <c:pt idx="23">
                  <c:v>2742616559924.9297</c:v>
                </c:pt>
                <c:pt idx="24">
                  <c:v>2779111159833.856</c:v>
                </c:pt>
                <c:pt idx="25">
                  <c:v>2816591100713.6211</c:v>
                </c:pt>
                <c:pt idx="26">
                  <c:v>2855096848483.7671</c:v>
                </c:pt>
                <c:pt idx="27">
                  <c:v>2894671116015.5684</c:v>
                </c:pt>
                <c:pt idx="28">
                  <c:v>2935359021302.5776</c:v>
                </c:pt>
                <c:pt idx="29">
                  <c:v>2977208259183.9341</c:v>
                </c:pt>
                <c:pt idx="30">
                  <c:v>3020269287994.9497</c:v>
                </c:pt>
                <c:pt idx="31">
                  <c:v>3064595532681.1313</c:v>
                </c:pt>
                <c:pt idx="32">
                  <c:v>3110243606095.1914</c:v>
                </c:pt>
                <c:pt idx="33">
                  <c:v>3157273550404.959</c:v>
                </c:pt>
                <c:pt idx="34">
                  <c:v>3205749100777.3408</c:v>
                </c:pt>
                <c:pt idx="35">
                  <c:v>3255737973774.0283</c:v>
                </c:pt>
                <c:pt idx="36">
                  <c:v>3307312183203.8765</c:v>
                </c:pt>
                <c:pt idx="37">
                  <c:v>3360548386530.978</c:v>
                </c:pt>
                <c:pt idx="38">
                  <c:v>3415528265343.7485</c:v>
                </c:pt>
                <c:pt idx="39">
                  <c:v>3472338943857.6201</c:v>
                </c:pt>
                <c:pt idx="40">
                  <c:v>3531073449962.437</c:v>
                </c:pt>
                <c:pt idx="41">
                  <c:v>3591831223947.7051</c:v>
                </c:pt>
                <c:pt idx="42">
                  <c:v>3654718680759.0898</c:v>
                </c:pt>
                <c:pt idx="43">
                  <c:v>3719849832475.5571</c:v>
                </c:pt>
                <c:pt idx="44">
                  <c:v>3787346978669.2646</c:v>
                </c:pt>
                <c:pt idx="45">
                  <c:v>3857341473445.1377</c:v>
                </c:pt>
                <c:pt idx="46">
                  <c:v>3929974579284.5811</c:v>
                </c:pt>
                <c:pt idx="47">
                  <c:v>4005398419374.9126</c:v>
                </c:pt>
                <c:pt idx="48">
                  <c:v>4083777041938.0669</c:v>
                </c:pt>
                <c:pt idx="49">
                  <c:v>4165287612233.6665</c:v>
                </c:pt>
                <c:pt idx="50">
                  <c:v>4250121750470.0952</c:v>
                </c:pt>
                <c:pt idx="51">
                  <c:v>4338487036895.3018</c:v>
                </c:pt>
                <c:pt idx="52">
                  <c:v>4430608708958.8154</c:v>
                </c:pt>
                <c:pt idx="53">
                  <c:v>4526731579764.2471</c:v>
                </c:pt>
                <c:pt idx="54">
                  <c:v>4627122212224.627</c:v>
                </c:pt>
                <c:pt idx="55">
                  <c:v>4732071389588.0967</c:v>
                </c:pt>
                <c:pt idx="56">
                  <c:v>4841896930565.3906</c:v>
                </c:pt>
                <c:pt idx="57">
                  <c:v>4956946906475.0029</c:v>
                </c:pt>
                <c:pt idx="58">
                  <c:v>5077603329021.9893</c:v>
                </c:pt>
                <c:pt idx="59">
                  <c:v>5204286391045.7383</c:v>
                </c:pt>
                <c:pt idx="60">
                  <c:v>5337459359456.7637</c:v>
                </c:pt>
                <c:pt idx="61">
                  <c:v>5477634240465.1719</c:v>
                </c:pt>
                <c:pt idx="62">
                  <c:v>5625378363164.5244</c:v>
                </c:pt>
                <c:pt idx="63">
                  <c:v>5781322059984.3604</c:v>
                </c:pt>
                <c:pt idx="64">
                  <c:v>5946167663316.3799</c:v>
                </c:pt>
                <c:pt idx="65">
                  <c:v>6120700089206.1455</c:v>
                </c:pt>
                <c:pt idx="66">
                  <c:v>6305799344654.5176</c:v>
                </c:pt>
                <c:pt idx="67">
                  <c:v>6502455379185.5859</c:v>
                </c:pt>
                <c:pt idx="68">
                  <c:v>6711785809863.9658</c:v>
                </c:pt>
                <c:pt idx="69">
                  <c:v>6935057190019.9521</c:v>
                </c:pt>
                <c:pt idx="70">
                  <c:v>7173710676787.5752</c:v>
                </c:pt>
                <c:pt idx="71">
                  <c:v>7429393196807.0937</c:v>
                </c:pt>
                <c:pt idx="72">
                  <c:v>7703995535084.1348</c:v>
                </c:pt>
                <c:pt idx="73">
                  <c:v>7999699210331.334</c:v>
                </c:pt>
                <c:pt idx="74">
                  <c:v>8319034596210.9492</c:v>
                </c:pt>
                <c:pt idx="75">
                  <c:v>8664953567465.6865</c:v>
                </c:pt>
                <c:pt idx="76">
                  <c:v>9040921090110.5117</c:v>
                </c:pt>
                <c:pt idx="77">
                  <c:v>9451031781359.5</c:v>
                </c:pt>
                <c:pt idx="78">
                  <c:v>9900159759780.127</c:v>
                </c:pt>
                <c:pt idx="79">
                  <c:v>10394153433376.541</c:v>
                </c:pt>
                <c:pt idx="80">
                  <c:v>10940091776131.383</c:v>
                </c:pt>
                <c:pt idx="81">
                  <c:v>11546625997107.586</c:v>
                </c:pt>
                <c:pt idx="82">
                  <c:v>12224441751774.262</c:v>
                </c:pt>
                <c:pt idx="83">
                  <c:v>12986894614644.5</c:v>
                </c:pt>
                <c:pt idx="84">
                  <c:v>13850899640406.627</c:v>
                </c:pt>
                <c:pt idx="85">
                  <c:v>14838202013125.547</c:v>
                </c:pt>
                <c:pt idx="86">
                  <c:v>15977233911667.381</c:v>
                </c:pt>
                <c:pt idx="87">
                  <c:v>17305899427111.334</c:v>
                </c:pt>
                <c:pt idx="88">
                  <c:v>18875877893305.066</c:v>
                </c:pt>
                <c:pt idx="89">
                  <c:v>20759508120548.355</c:v>
                </c:pt>
                <c:pt idx="90">
                  <c:v>23061260129390.113</c:v>
                </c:pt>
                <c:pt idx="91">
                  <c:v>25937806858584.953</c:v>
                </c:pt>
                <c:pt idx="92">
                  <c:v>29635292297753.984</c:v>
                </c:pt>
                <c:pt idx="93">
                  <c:v>34563849955965.512</c:v>
                </c:pt>
                <c:pt idx="94">
                  <c:v>41461498540445.93</c:v>
                </c:pt>
                <c:pt idx="95">
                  <c:v>51803748670957.516</c:v>
                </c:pt>
                <c:pt idx="96">
                  <c:v>69031934965885.148</c:v>
                </c:pt>
                <c:pt idx="97">
                  <c:v>103463966363659.72</c:v>
                </c:pt>
                <c:pt idx="98">
                  <c:v>206641268447468.31</c:v>
                </c:pt>
              </c:numCache>
            </c:numRef>
          </c:yVal>
          <c:smooth val="1"/>
        </c:ser>
        <c:ser>
          <c:idx val="5"/>
          <c:order val="3"/>
          <c:tx>
            <c:strRef>
              <c:f>'Segregation - Table'!$G$1:$G$2</c:f>
              <c:strCache>
                <c:ptCount val="1"/>
                <c:pt idx="0">
                  <c:v>Ga [at/cm³]</c:v>
                </c:pt>
              </c:strCache>
            </c:strRef>
          </c:tx>
          <c:marker>
            <c:symbol val="none"/>
          </c:marker>
          <c:xVal>
            <c:numRef>
              <c:f>'Segregation - Table'!$A$3:$A$101</c:f>
              <c:numCache>
                <c:formatCode>General</c:formatCode>
                <c:ptCount val="99"/>
                <c:pt idx="0">
                  <c:v>0.01</c:v>
                </c:pt>
                <c:pt idx="1">
                  <c:v>0.02</c:v>
                </c:pt>
                <c:pt idx="2">
                  <c:v>0.03</c:v>
                </c:pt>
                <c:pt idx="3">
                  <c:v>0.04</c:v>
                </c:pt>
                <c:pt idx="4">
                  <c:v>0.05</c:v>
                </c:pt>
                <c:pt idx="5">
                  <c:v>0.06</c:v>
                </c:pt>
                <c:pt idx="6">
                  <c:v>7.0000000000000007E-2</c:v>
                </c:pt>
                <c:pt idx="7">
                  <c:v>0.08</c:v>
                </c:pt>
                <c:pt idx="8">
                  <c:v>0.09</c:v>
                </c:pt>
                <c:pt idx="9">
                  <c:v>0.1</c:v>
                </c:pt>
                <c:pt idx="10">
                  <c:v>0.11</c:v>
                </c:pt>
                <c:pt idx="11">
                  <c:v>0.12</c:v>
                </c:pt>
                <c:pt idx="12">
                  <c:v>0.13</c:v>
                </c:pt>
                <c:pt idx="13">
                  <c:v>0.14000000000000001</c:v>
                </c:pt>
                <c:pt idx="14">
                  <c:v>0.15</c:v>
                </c:pt>
                <c:pt idx="15">
                  <c:v>0.16</c:v>
                </c:pt>
                <c:pt idx="16">
                  <c:v>0.17</c:v>
                </c:pt>
                <c:pt idx="17">
                  <c:v>0.18</c:v>
                </c:pt>
                <c:pt idx="18">
                  <c:v>0.19</c:v>
                </c:pt>
                <c:pt idx="19">
                  <c:v>0.2</c:v>
                </c:pt>
                <c:pt idx="20">
                  <c:v>0.21</c:v>
                </c:pt>
                <c:pt idx="21">
                  <c:v>0.22</c:v>
                </c:pt>
                <c:pt idx="22">
                  <c:v>0.23</c:v>
                </c:pt>
                <c:pt idx="23">
                  <c:v>0.24</c:v>
                </c:pt>
                <c:pt idx="24">
                  <c:v>0.25</c:v>
                </c:pt>
                <c:pt idx="25">
                  <c:v>0.26</c:v>
                </c:pt>
                <c:pt idx="26">
                  <c:v>0.27</c:v>
                </c:pt>
                <c:pt idx="27">
                  <c:v>0.28000000000000003</c:v>
                </c:pt>
                <c:pt idx="28">
                  <c:v>0.28999999999999998</c:v>
                </c:pt>
                <c:pt idx="29">
                  <c:v>0.3</c:v>
                </c:pt>
                <c:pt idx="30">
                  <c:v>0.31</c:v>
                </c:pt>
                <c:pt idx="31">
                  <c:v>0.32</c:v>
                </c:pt>
                <c:pt idx="32">
                  <c:v>0.33</c:v>
                </c:pt>
                <c:pt idx="33">
                  <c:v>0.34</c:v>
                </c:pt>
                <c:pt idx="34">
                  <c:v>0.35</c:v>
                </c:pt>
                <c:pt idx="35">
                  <c:v>0.36</c:v>
                </c:pt>
                <c:pt idx="36">
                  <c:v>0.37</c:v>
                </c:pt>
                <c:pt idx="37">
                  <c:v>0.38</c:v>
                </c:pt>
                <c:pt idx="38">
                  <c:v>0.39</c:v>
                </c:pt>
                <c:pt idx="39">
                  <c:v>0.4</c:v>
                </c:pt>
                <c:pt idx="40">
                  <c:v>0.41</c:v>
                </c:pt>
                <c:pt idx="41">
                  <c:v>0.42</c:v>
                </c:pt>
                <c:pt idx="42">
                  <c:v>0.43</c:v>
                </c:pt>
                <c:pt idx="43">
                  <c:v>0.44</c:v>
                </c:pt>
                <c:pt idx="44">
                  <c:v>0.45</c:v>
                </c:pt>
                <c:pt idx="45">
                  <c:v>0.46</c:v>
                </c:pt>
                <c:pt idx="46">
                  <c:v>0.47</c:v>
                </c:pt>
                <c:pt idx="47">
                  <c:v>0.48</c:v>
                </c:pt>
                <c:pt idx="48">
                  <c:v>0.49</c:v>
                </c:pt>
                <c:pt idx="49">
                  <c:v>0.5</c:v>
                </c:pt>
                <c:pt idx="50">
                  <c:v>0.51</c:v>
                </c:pt>
                <c:pt idx="51">
                  <c:v>0.52</c:v>
                </c:pt>
                <c:pt idx="52">
                  <c:v>0.53</c:v>
                </c:pt>
                <c:pt idx="53">
                  <c:v>0.54</c:v>
                </c:pt>
                <c:pt idx="54">
                  <c:v>0.55000000000000004</c:v>
                </c:pt>
                <c:pt idx="55">
                  <c:v>0.56000000000000005</c:v>
                </c:pt>
                <c:pt idx="56">
                  <c:v>0.56999999999999995</c:v>
                </c:pt>
                <c:pt idx="57">
                  <c:v>0.57999999999999996</c:v>
                </c:pt>
                <c:pt idx="58">
                  <c:v>0.59</c:v>
                </c:pt>
                <c:pt idx="59">
                  <c:v>0.6</c:v>
                </c:pt>
                <c:pt idx="60">
                  <c:v>0.61</c:v>
                </c:pt>
                <c:pt idx="61">
                  <c:v>0.62</c:v>
                </c:pt>
                <c:pt idx="62">
                  <c:v>0.63</c:v>
                </c:pt>
                <c:pt idx="63">
                  <c:v>0.64</c:v>
                </c:pt>
                <c:pt idx="64">
                  <c:v>0.65</c:v>
                </c:pt>
                <c:pt idx="65">
                  <c:v>0.66</c:v>
                </c:pt>
                <c:pt idx="66">
                  <c:v>0.67</c:v>
                </c:pt>
                <c:pt idx="67">
                  <c:v>0.68</c:v>
                </c:pt>
                <c:pt idx="68">
                  <c:v>0.69</c:v>
                </c:pt>
                <c:pt idx="69">
                  <c:v>0.7</c:v>
                </c:pt>
                <c:pt idx="70">
                  <c:v>0.71</c:v>
                </c:pt>
                <c:pt idx="71">
                  <c:v>0.72</c:v>
                </c:pt>
                <c:pt idx="72">
                  <c:v>0.73</c:v>
                </c:pt>
                <c:pt idx="73">
                  <c:v>0.74</c:v>
                </c:pt>
                <c:pt idx="74">
                  <c:v>0.75</c:v>
                </c:pt>
                <c:pt idx="75">
                  <c:v>0.76</c:v>
                </c:pt>
                <c:pt idx="76">
                  <c:v>0.77</c:v>
                </c:pt>
                <c:pt idx="77">
                  <c:v>0.78</c:v>
                </c:pt>
                <c:pt idx="78">
                  <c:v>0.79</c:v>
                </c:pt>
                <c:pt idx="79">
                  <c:v>0.8</c:v>
                </c:pt>
                <c:pt idx="80">
                  <c:v>0.81</c:v>
                </c:pt>
                <c:pt idx="81">
                  <c:v>0.82</c:v>
                </c:pt>
                <c:pt idx="82">
                  <c:v>0.83</c:v>
                </c:pt>
                <c:pt idx="83">
                  <c:v>0.84</c:v>
                </c:pt>
                <c:pt idx="84">
                  <c:v>0.85</c:v>
                </c:pt>
                <c:pt idx="85">
                  <c:v>0.86</c:v>
                </c:pt>
                <c:pt idx="86">
                  <c:v>0.87</c:v>
                </c:pt>
                <c:pt idx="87">
                  <c:v>0.88</c:v>
                </c:pt>
                <c:pt idx="88">
                  <c:v>0.89</c:v>
                </c:pt>
                <c:pt idx="89">
                  <c:v>0.9</c:v>
                </c:pt>
                <c:pt idx="90">
                  <c:v>0.91</c:v>
                </c:pt>
                <c:pt idx="91">
                  <c:v>0.92</c:v>
                </c:pt>
                <c:pt idx="92">
                  <c:v>0.93</c:v>
                </c:pt>
                <c:pt idx="93">
                  <c:v>0.94</c:v>
                </c:pt>
                <c:pt idx="94">
                  <c:v>0.95</c:v>
                </c:pt>
                <c:pt idx="95">
                  <c:v>0.96</c:v>
                </c:pt>
                <c:pt idx="96">
                  <c:v>0.97</c:v>
                </c:pt>
                <c:pt idx="97">
                  <c:v>0.98</c:v>
                </c:pt>
                <c:pt idx="98">
                  <c:v>0.99</c:v>
                </c:pt>
              </c:numCache>
            </c:numRef>
          </c:xVal>
          <c:yVal>
            <c:numRef>
              <c:f>'Segregation - Table'!$G$3:$G$101</c:f>
              <c:numCache>
                <c:formatCode>0.00E+00</c:formatCode>
                <c:ptCount val="99"/>
                <c:pt idx="0">
                  <c:v>32606004432858.453</c:v>
                </c:pt>
                <c:pt idx="1">
                  <c:v>32936043623576.023</c:v>
                </c:pt>
                <c:pt idx="2">
                  <c:v>33272860248274.246</c:v>
                </c:pt>
                <c:pt idx="3">
                  <c:v>33616665528238.047</c:v>
                </c:pt>
                <c:pt idx="4">
                  <c:v>33967679560122.551</c:v>
                </c:pt>
                <c:pt idx="5">
                  <c:v>34326131787272.102</c:v>
                </c:pt>
                <c:pt idx="6">
                  <c:v>34692261501405.051</c:v>
                </c:pt>
                <c:pt idx="7">
                  <c:v>35066318376972.078</c:v>
                </c:pt>
                <c:pt idx="8">
                  <c:v>35448563040698.5</c:v>
                </c:pt>
                <c:pt idx="9">
                  <c:v>35839267679043.695</c:v>
                </c:pt>
                <c:pt idx="10">
                  <c:v>36238716686556.484</c:v>
                </c:pt>
                <c:pt idx="11">
                  <c:v>36647207358375.625</c:v>
                </c:pt>
                <c:pt idx="12">
                  <c:v>37065050630423.086</c:v>
                </c:pt>
                <c:pt idx="13">
                  <c:v>37492571871167.555</c:v>
                </c:pt>
                <c:pt idx="14">
                  <c:v>37930111729199.945</c:v>
                </c:pt>
                <c:pt idx="15">
                  <c:v>38378027041266.539</c:v>
                </c:pt>
                <c:pt idx="16">
                  <c:v>38836691805852.359</c:v>
                </c:pt>
                <c:pt idx="17">
                  <c:v>39306498227903.969</c:v>
                </c:pt>
                <c:pt idx="18">
                  <c:v>39787857840832.273</c:v>
                </c:pt>
                <c:pt idx="19">
                  <c:v>40281202712549.023</c:v>
                </c:pt>
                <c:pt idx="20">
                  <c:v>40786986742974.516</c:v>
                </c:pt>
                <c:pt idx="21">
                  <c:v>41305687061215.352</c:v>
                </c:pt>
                <c:pt idx="22">
                  <c:v>41837805531462.484</c:v>
                </c:pt>
                <c:pt idx="23">
                  <c:v>42383870377611.266</c:v>
                </c:pt>
                <c:pt idx="24">
                  <c:v>42944437937671.078</c:v>
                </c:pt>
                <c:pt idx="25">
                  <c:v>43520094560227.055</c:v>
                </c:pt>
                <c:pt idx="26">
                  <c:v>44111458656559.133</c:v>
                </c:pt>
                <c:pt idx="27">
                  <c:v>44719182923533.82</c:v>
                </c:pt>
                <c:pt idx="28">
                  <c:v>45343956754084.922</c:v>
                </c:pt>
                <c:pt idx="29">
                  <c:v>45986508854019.945</c:v>
                </c:pt>
                <c:pt idx="30">
                  <c:v>46647610086058.437</c:v>
                </c:pt>
                <c:pt idx="31">
                  <c:v>47328076564465.898</c:v>
                </c:pt>
                <c:pt idx="32">
                  <c:v>48028773026433.187</c:v>
                </c:pt>
                <c:pt idx="33">
                  <c:v>48750616509518.234</c:v>
                </c:pt>
                <c:pt idx="34">
                  <c:v>49494580368070.687</c:v>
                </c:pt>
                <c:pt idx="35">
                  <c:v>50261698665671.281</c:v>
                </c:pt>
                <c:pt idx="36">
                  <c:v>51053070985314.914</c:v>
                </c:pt>
                <c:pt idx="37">
                  <c:v>51869867704445.172</c:v>
                </c:pt>
                <c:pt idx="38">
                  <c:v>52713335788119.617</c:v>
                </c:pt>
                <c:pt idx="39">
                  <c:v>53584805160681.289</c:v>
                </c:pt>
                <c:pt idx="40">
                  <c:v>54485695724489.719</c:v>
                </c:pt>
                <c:pt idx="41">
                  <c:v>55417525103710.594</c:v>
                </c:pt>
                <c:pt idx="42">
                  <c:v>56381917202098.148</c:v>
                </c:pt>
                <c:pt idx="43">
                  <c:v>57380611676396.242</c:v>
                </c:pt>
                <c:pt idx="44">
                  <c:v>58415474441749.867</c:v>
                </c:pt>
                <c:pt idx="45">
                  <c:v>59488509342743.687</c:v>
                </c:pt>
                <c:pt idx="46">
                  <c:v>60601871143831.008</c:v>
                </c:pt>
                <c:pt idx="47">
                  <c:v>61757880016547.211</c:v>
                </c:pt>
                <c:pt idx="48">
                  <c:v>62959037728698.109</c:v>
                </c:pt>
                <c:pt idx="49">
                  <c:v>64208045773508.875</c:v>
                </c:pt>
                <c:pt idx="50">
                  <c:v>65507825715531.977</c:v>
                </c:pt>
                <c:pt idx="51">
                  <c:v>66861542076195.836</c:v>
                </c:pt>
                <c:pt idx="52">
                  <c:v>68272628136774.953</c:v>
                </c:pt>
                <c:pt idx="53">
                  <c:v>69744815102192.117</c:v>
                </c:pt>
                <c:pt idx="54">
                  <c:v>71282165147806.141</c:v>
                </c:pt>
                <c:pt idx="55">
                  <c:v>72889108966172.141</c:v>
                </c:pt>
                <c:pt idx="56">
                  <c:v>74570488545425.203</c:v>
                </c:pt>
                <c:pt idx="57">
                  <c:v>76331606050147.016</c:v>
                </c:pt>
                <c:pt idx="58">
                  <c:v>78178279845314.141</c:v>
                </c:pt>
                <c:pt idx="59">
                  <c:v>80116908911817.125</c:v>
                </c:pt>
                <c:pt idx="60">
                  <c:v>82154547157859.703</c:v>
                </c:pt>
                <c:pt idx="61">
                  <c:v>84298989446893.453</c:v>
                </c:pt>
                <c:pt idx="62">
                  <c:v>86558871555966.484</c:v>
                </c:pt>
                <c:pt idx="63">
                  <c:v>88943786769790.016</c:v>
                </c:pt>
                <c:pt idx="64">
                  <c:v>91464422433498.984</c:v>
                </c:pt>
                <c:pt idx="65">
                  <c:v>94132720568086.391</c:v>
                </c:pt>
                <c:pt idx="66">
                  <c:v>96962067646287.594</c:v>
                </c:pt>
                <c:pt idx="67">
                  <c:v>99967519899704.828</c:v>
                </c:pt>
                <c:pt idx="68">
                  <c:v>103166072170193.78</c:v>
                </c:pt>
                <c:pt idx="69">
                  <c:v>106576980452928.09</c:v>
                </c:pt>
                <c:pt idx="70">
                  <c:v>110222151074678.34</c:v>
                </c:pt>
                <c:pt idx="71">
                  <c:v>114126613144795.95</c:v>
                </c:pt>
                <c:pt idx="72">
                  <c:v>118319095840392.81</c:v>
                </c:pt>
                <c:pt idx="73">
                  <c:v>122832738713911.69</c:v>
                </c:pt>
                <c:pt idx="74">
                  <c:v>127705972221117.69</c:v>
                </c:pt>
                <c:pt idx="75">
                  <c:v>132983618052531.42</c:v>
                </c:pt>
                <c:pt idx="76">
                  <c:v>138718276077518.3</c:v>
                </c:pt>
                <c:pt idx="77">
                  <c:v>144972088976059.06</c:v>
                </c:pt>
                <c:pt idx="78">
                  <c:v>151819010287574.16</c:v>
                </c:pt>
                <c:pt idx="79">
                  <c:v>159347751838222.75</c:v>
                </c:pt>
                <c:pt idx="80">
                  <c:v>167665660508467.37</c:v>
                </c:pt>
                <c:pt idx="81">
                  <c:v>176903885262774.91</c:v>
                </c:pt>
                <c:pt idx="82">
                  <c:v>187224365002026.84</c:v>
                </c:pt>
                <c:pt idx="83">
                  <c:v>198829432753004.66</c:v>
                </c:pt>
                <c:pt idx="84">
                  <c:v>211975255455410.53</c:v>
                </c:pt>
                <c:pt idx="85">
                  <c:v>226991024448415.91</c:v>
                </c:pt>
                <c:pt idx="86">
                  <c:v>244306988774833.22</c:v>
                </c:pt>
                <c:pt idx="87">
                  <c:v>264496482150950.37</c:v>
                </c:pt>
                <c:pt idx="88">
                  <c:v>288340835553859.37</c:v>
                </c:pt>
                <c:pt idx="89">
                  <c:v>316933171296509.81</c:v>
                </c:pt>
                <c:pt idx="90">
                  <c:v>351851273232437.62</c:v>
                </c:pt>
                <c:pt idx="91">
                  <c:v>395459879054160.44</c:v>
                </c:pt>
                <c:pt idx="92">
                  <c:v>451471604741044.06</c:v>
                </c:pt>
                <c:pt idx="93">
                  <c:v>526067722436254.37</c:v>
                </c:pt>
                <c:pt idx="94">
                  <c:v>630361168634752.87</c:v>
                </c:pt>
                <c:pt idx="95">
                  <c:v>786546105252958.62</c:v>
                </c:pt>
                <c:pt idx="96">
                  <c:v>1046317313329431.9</c:v>
                </c:pt>
                <c:pt idx="97">
                  <c:v>1564393275920339.3</c:v>
                </c:pt>
                <c:pt idx="98">
                  <c:v>3111484889951487</c:v>
                </c:pt>
              </c:numCache>
            </c:numRef>
          </c:yVal>
          <c:smooth val="1"/>
        </c:ser>
        <c:axId val="91558272"/>
        <c:axId val="91560576"/>
      </c:scatterChart>
      <c:valAx>
        <c:axId val="91558272"/>
        <c:scaling>
          <c:orientation val="minMax"/>
          <c:max val="1"/>
        </c:scaling>
        <c:axPos val="b"/>
        <c:minorGridlines/>
        <c:title>
          <c:tx>
            <c:rich>
              <a:bodyPr/>
              <a:lstStyle/>
              <a:p>
                <a:pPr>
                  <a:defRPr/>
                </a:pPr>
                <a:r>
                  <a:rPr lang="en-US"/>
                  <a:t>Fraction solidified</a:t>
                </a:r>
              </a:p>
            </c:rich>
          </c:tx>
          <c:layout/>
        </c:title>
        <c:numFmt formatCode="General" sourceLinked="1"/>
        <c:majorTickMark val="none"/>
        <c:tickLblPos val="nextTo"/>
        <c:crossAx val="91560576"/>
        <c:crosses val="autoZero"/>
        <c:crossBetween val="midCat"/>
      </c:valAx>
      <c:valAx>
        <c:axId val="91560576"/>
        <c:scaling>
          <c:orientation val="minMax"/>
        </c:scaling>
        <c:axPos val="l"/>
        <c:majorGridlines/>
        <c:title>
          <c:tx>
            <c:rich>
              <a:bodyPr/>
              <a:lstStyle/>
              <a:p>
                <a:pPr>
                  <a:defRPr/>
                </a:pPr>
                <a:r>
                  <a:rPr lang="en-US"/>
                  <a:t>Atoms/cm³</a:t>
                </a:r>
              </a:p>
            </c:rich>
          </c:tx>
          <c:layout/>
        </c:title>
        <c:numFmt formatCode="0.00E+00" sourceLinked="1"/>
        <c:majorTickMark val="none"/>
        <c:tickLblPos val="nextTo"/>
        <c:crossAx val="91558272"/>
        <c:crosses val="autoZero"/>
        <c:crossBetween val="midCat"/>
      </c:valAx>
    </c:plotArea>
    <c:legend>
      <c:legendPos val="r"/>
      <c:layout/>
    </c:legend>
    <c:plotVisOnly val="1"/>
  </c:chart>
  <c:printSettings>
    <c:headerFooter/>
    <c:pageMargins b="0.78740157499999996" l="0.70000000000000062" r="0.70000000000000062" t="0.7874015749999999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de-DE"/>
  <c:chart>
    <c:title>
      <c:tx>
        <c:rich>
          <a:bodyPr/>
          <a:lstStyle/>
          <a:p>
            <a:pPr>
              <a:defRPr/>
            </a:pPr>
            <a:r>
              <a:rPr lang="en-US"/>
              <a:t>Net doping &amp; Compensation ratio</a:t>
            </a:r>
          </a:p>
        </c:rich>
      </c:tx>
      <c:layout/>
    </c:title>
    <c:plotArea>
      <c:layout/>
      <c:scatterChart>
        <c:scatterStyle val="smoothMarker"/>
        <c:ser>
          <c:idx val="0"/>
          <c:order val="0"/>
          <c:tx>
            <c:v>Net doping</c:v>
          </c:tx>
          <c:marker>
            <c:symbol val="none"/>
          </c:marker>
          <c:xVal>
            <c:numRef>
              <c:f>'Segregation - Table'!$A$3:$A$101</c:f>
              <c:numCache>
                <c:formatCode>General</c:formatCode>
                <c:ptCount val="99"/>
                <c:pt idx="0">
                  <c:v>0.01</c:v>
                </c:pt>
                <c:pt idx="1">
                  <c:v>0.02</c:v>
                </c:pt>
                <c:pt idx="2">
                  <c:v>0.03</c:v>
                </c:pt>
                <c:pt idx="3">
                  <c:v>0.04</c:v>
                </c:pt>
                <c:pt idx="4">
                  <c:v>0.05</c:v>
                </c:pt>
                <c:pt idx="5">
                  <c:v>0.06</c:v>
                </c:pt>
                <c:pt idx="6">
                  <c:v>7.0000000000000007E-2</c:v>
                </c:pt>
                <c:pt idx="7">
                  <c:v>0.08</c:v>
                </c:pt>
                <c:pt idx="8">
                  <c:v>0.09</c:v>
                </c:pt>
                <c:pt idx="9">
                  <c:v>0.1</c:v>
                </c:pt>
                <c:pt idx="10">
                  <c:v>0.11</c:v>
                </c:pt>
                <c:pt idx="11">
                  <c:v>0.12</c:v>
                </c:pt>
                <c:pt idx="12">
                  <c:v>0.13</c:v>
                </c:pt>
                <c:pt idx="13">
                  <c:v>0.14000000000000001</c:v>
                </c:pt>
                <c:pt idx="14">
                  <c:v>0.15</c:v>
                </c:pt>
                <c:pt idx="15">
                  <c:v>0.16</c:v>
                </c:pt>
                <c:pt idx="16">
                  <c:v>0.17</c:v>
                </c:pt>
                <c:pt idx="17">
                  <c:v>0.18</c:v>
                </c:pt>
                <c:pt idx="18">
                  <c:v>0.19</c:v>
                </c:pt>
                <c:pt idx="19">
                  <c:v>0.2</c:v>
                </c:pt>
                <c:pt idx="20">
                  <c:v>0.21</c:v>
                </c:pt>
                <c:pt idx="21">
                  <c:v>0.22</c:v>
                </c:pt>
                <c:pt idx="22">
                  <c:v>0.23</c:v>
                </c:pt>
                <c:pt idx="23">
                  <c:v>0.24</c:v>
                </c:pt>
                <c:pt idx="24">
                  <c:v>0.25</c:v>
                </c:pt>
                <c:pt idx="25">
                  <c:v>0.26</c:v>
                </c:pt>
                <c:pt idx="26">
                  <c:v>0.27</c:v>
                </c:pt>
                <c:pt idx="27">
                  <c:v>0.28000000000000003</c:v>
                </c:pt>
                <c:pt idx="28">
                  <c:v>0.28999999999999998</c:v>
                </c:pt>
                <c:pt idx="29">
                  <c:v>0.3</c:v>
                </c:pt>
                <c:pt idx="30">
                  <c:v>0.31</c:v>
                </c:pt>
                <c:pt idx="31">
                  <c:v>0.32</c:v>
                </c:pt>
                <c:pt idx="32">
                  <c:v>0.33</c:v>
                </c:pt>
                <c:pt idx="33">
                  <c:v>0.34</c:v>
                </c:pt>
                <c:pt idx="34">
                  <c:v>0.35</c:v>
                </c:pt>
                <c:pt idx="35">
                  <c:v>0.36</c:v>
                </c:pt>
                <c:pt idx="36">
                  <c:v>0.37</c:v>
                </c:pt>
                <c:pt idx="37">
                  <c:v>0.38</c:v>
                </c:pt>
                <c:pt idx="38">
                  <c:v>0.39</c:v>
                </c:pt>
                <c:pt idx="39">
                  <c:v>0.4</c:v>
                </c:pt>
                <c:pt idx="40">
                  <c:v>0.41</c:v>
                </c:pt>
                <c:pt idx="41">
                  <c:v>0.42</c:v>
                </c:pt>
                <c:pt idx="42">
                  <c:v>0.43</c:v>
                </c:pt>
                <c:pt idx="43">
                  <c:v>0.44</c:v>
                </c:pt>
                <c:pt idx="44">
                  <c:v>0.45</c:v>
                </c:pt>
                <c:pt idx="45">
                  <c:v>0.46</c:v>
                </c:pt>
                <c:pt idx="46">
                  <c:v>0.47</c:v>
                </c:pt>
                <c:pt idx="47">
                  <c:v>0.48</c:v>
                </c:pt>
                <c:pt idx="48">
                  <c:v>0.49</c:v>
                </c:pt>
                <c:pt idx="49">
                  <c:v>0.5</c:v>
                </c:pt>
                <c:pt idx="50">
                  <c:v>0.51</c:v>
                </c:pt>
                <c:pt idx="51">
                  <c:v>0.52</c:v>
                </c:pt>
                <c:pt idx="52">
                  <c:v>0.53</c:v>
                </c:pt>
                <c:pt idx="53">
                  <c:v>0.54</c:v>
                </c:pt>
                <c:pt idx="54">
                  <c:v>0.55000000000000004</c:v>
                </c:pt>
                <c:pt idx="55">
                  <c:v>0.56000000000000005</c:v>
                </c:pt>
                <c:pt idx="56">
                  <c:v>0.56999999999999995</c:v>
                </c:pt>
                <c:pt idx="57">
                  <c:v>0.57999999999999996</c:v>
                </c:pt>
                <c:pt idx="58">
                  <c:v>0.59</c:v>
                </c:pt>
                <c:pt idx="59">
                  <c:v>0.6</c:v>
                </c:pt>
                <c:pt idx="60">
                  <c:v>0.61</c:v>
                </c:pt>
                <c:pt idx="61">
                  <c:v>0.62</c:v>
                </c:pt>
                <c:pt idx="62">
                  <c:v>0.63</c:v>
                </c:pt>
                <c:pt idx="63">
                  <c:v>0.64</c:v>
                </c:pt>
                <c:pt idx="64">
                  <c:v>0.65</c:v>
                </c:pt>
                <c:pt idx="65">
                  <c:v>0.66</c:v>
                </c:pt>
                <c:pt idx="66">
                  <c:v>0.67</c:v>
                </c:pt>
                <c:pt idx="67">
                  <c:v>0.68</c:v>
                </c:pt>
                <c:pt idx="68">
                  <c:v>0.69</c:v>
                </c:pt>
                <c:pt idx="69">
                  <c:v>0.7</c:v>
                </c:pt>
                <c:pt idx="70">
                  <c:v>0.71</c:v>
                </c:pt>
                <c:pt idx="71">
                  <c:v>0.72</c:v>
                </c:pt>
                <c:pt idx="72">
                  <c:v>0.73</c:v>
                </c:pt>
                <c:pt idx="73">
                  <c:v>0.74</c:v>
                </c:pt>
                <c:pt idx="74">
                  <c:v>0.75</c:v>
                </c:pt>
                <c:pt idx="75">
                  <c:v>0.76</c:v>
                </c:pt>
                <c:pt idx="76">
                  <c:v>0.77</c:v>
                </c:pt>
                <c:pt idx="77">
                  <c:v>0.78</c:v>
                </c:pt>
                <c:pt idx="78">
                  <c:v>0.79</c:v>
                </c:pt>
                <c:pt idx="79">
                  <c:v>0.8</c:v>
                </c:pt>
                <c:pt idx="80">
                  <c:v>0.81</c:v>
                </c:pt>
                <c:pt idx="81">
                  <c:v>0.82</c:v>
                </c:pt>
                <c:pt idx="82">
                  <c:v>0.83</c:v>
                </c:pt>
                <c:pt idx="83">
                  <c:v>0.84</c:v>
                </c:pt>
                <c:pt idx="84">
                  <c:v>0.85</c:v>
                </c:pt>
                <c:pt idx="85">
                  <c:v>0.86</c:v>
                </c:pt>
                <c:pt idx="86">
                  <c:v>0.87</c:v>
                </c:pt>
                <c:pt idx="87">
                  <c:v>0.88</c:v>
                </c:pt>
                <c:pt idx="88">
                  <c:v>0.89</c:v>
                </c:pt>
                <c:pt idx="89">
                  <c:v>0.9</c:v>
                </c:pt>
                <c:pt idx="90">
                  <c:v>0.91</c:v>
                </c:pt>
                <c:pt idx="91">
                  <c:v>0.92</c:v>
                </c:pt>
                <c:pt idx="92">
                  <c:v>0.93</c:v>
                </c:pt>
                <c:pt idx="93">
                  <c:v>0.94</c:v>
                </c:pt>
                <c:pt idx="94">
                  <c:v>0.95</c:v>
                </c:pt>
                <c:pt idx="95">
                  <c:v>0.96</c:v>
                </c:pt>
                <c:pt idx="96">
                  <c:v>0.97</c:v>
                </c:pt>
                <c:pt idx="97">
                  <c:v>0.98</c:v>
                </c:pt>
                <c:pt idx="98">
                  <c:v>0.99</c:v>
                </c:pt>
              </c:numCache>
            </c:numRef>
          </c:xVal>
          <c:yVal>
            <c:numRef>
              <c:f>'Segregation - Table'!$K$3:$K$101</c:f>
              <c:numCache>
                <c:formatCode>0.00E+00</c:formatCode>
                <c:ptCount val="99"/>
                <c:pt idx="0">
                  <c:v>1.4642282910888736E+16</c:v>
                </c:pt>
                <c:pt idx="1">
                  <c:v>1.4622573832828344E+16</c:v>
                </c:pt>
                <c:pt idx="2">
                  <c:v>1.460232866292759E+16</c:v>
                </c:pt>
                <c:pt idx="3">
                  <c:v>1.4581530064142214E+16</c:v>
                </c:pt>
                <c:pt idx="4">
                  <c:v>1.4560159973745864E+16</c:v>
                </c:pt>
                <c:pt idx="5">
                  <c:v>1.453819956538218E+16</c:v>
                </c:pt>
                <c:pt idx="6">
                  <c:v>1.4515629208718254E+16</c:v>
                </c:pt>
                <c:pt idx="7">
                  <c:v>1.4492428426520632E+16</c:v>
                </c:pt>
                <c:pt idx="8">
                  <c:v>1.4468575848959858E+16</c:v>
                </c:pt>
                <c:pt idx="9">
                  <c:v>1.4444049164932604E+16</c:v>
                </c:pt>
                <c:pt idx="10">
                  <c:v>1.4418825070171856E+16</c:v>
                </c:pt>
                <c:pt idx="11">
                  <c:v>1.4392879211895148E+16</c:v>
                </c:pt>
                <c:pt idx="12">
                  <c:v>1.4366186129718544E+16</c:v>
                </c:pt>
                <c:pt idx="13">
                  <c:v>1.433871919253898E+16</c:v>
                </c:pt>
                <c:pt idx="14">
                  <c:v>1.4310450531060418E+16</c:v>
                </c:pt>
                <c:pt idx="15">
                  <c:v>1.4281350965609044E+16</c:v>
                </c:pt>
                <c:pt idx="16">
                  <c:v>1.425138992884898E+16</c:v>
                </c:pt>
                <c:pt idx="17">
                  <c:v>1.4220535382973448E+16</c:v>
                </c:pt>
                <c:pt idx="18">
                  <c:v>1.4188753730904676E+16</c:v>
                </c:pt>
                <c:pt idx="19">
                  <c:v>1.4156009720990724E+16</c:v>
                </c:pt>
                <c:pt idx="20">
                  <c:v>1.4122266344636428E+16</c:v>
                </c:pt>
                <c:pt idx="21">
                  <c:v>1.4087484726249292E+16</c:v>
                </c:pt>
                <c:pt idx="22">
                  <c:v>1.4051624004818488E+16</c:v>
                </c:pt>
                <c:pt idx="23">
                  <c:v>1.4014641206374792E+16</c:v>
                </c:pt>
                <c:pt idx="24">
                  <c:v>1.3976491106500866E+16</c:v>
                </c:pt>
                <c:pt idx="25">
                  <c:v>1.3937126081973956E+16</c:v>
                </c:pt>
                <c:pt idx="26">
                  <c:v>1.3896495950524398E+16</c:v>
                </c:pt>
                <c:pt idx="27">
                  <c:v>1.3854547797583312E+16</c:v>
                </c:pt>
                <c:pt idx="28">
                  <c:v>1.3811225788768884E+16</c:v>
                </c:pt>
                <c:pt idx="29">
                  <c:v>1.3766470966721078E+16</c:v>
                </c:pt>
                <c:pt idx="30">
                  <c:v>1.3720221030737444E+16</c:v>
                </c:pt>
                <c:pt idx="31">
                  <c:v>1.367241009748489E+16</c:v>
                </c:pt>
                <c:pt idx="32">
                  <c:v>1.3622968440861638E+16</c:v>
                </c:pt>
                <c:pt idx="33">
                  <c:v>1.357182220885546E+16</c:v>
                </c:pt>
                <c:pt idx="34">
                  <c:v>1.351889311498632E+16</c:v>
                </c:pt>
                <c:pt idx="35">
                  <c:v>1.3464098101627106E+16</c:v>
                </c:pt>
                <c:pt idx="36">
                  <c:v>1.3407348972161366E+16</c:v>
                </c:pt>
                <c:pt idx="37">
                  <c:v>1.3348551988554544E+16</c:v>
                </c:pt>
                <c:pt idx="38">
                  <c:v>1.328760743047746E+16</c:v>
                </c:pt>
                <c:pt idx="39">
                  <c:v>1.322440911161936E+16</c:v>
                </c:pt>
                <c:pt idx="40">
                  <c:v>1.3158843848251552E+16</c:v>
                </c:pt>
                <c:pt idx="41">
                  <c:v>1.3090790874439114E+16</c:v>
                </c:pt>
                <c:pt idx="42">
                  <c:v>1.3020121197532488E+16</c:v>
                </c:pt>
                <c:pt idx="43">
                  <c:v>1.2946696886684998E+16</c:v>
                </c:pt>
                <c:pt idx="44">
                  <c:v>1.2870370286115418E+16</c:v>
                </c:pt>
                <c:pt idx="45">
                  <c:v>1.2790983143640572E+16</c:v>
                </c:pt>
                <c:pt idx="46">
                  <c:v>1.2708365643611474E+16</c:v>
                </c:pt>
                <c:pt idx="47">
                  <c:v>1.2622335331760152E+16</c:v>
                </c:pt>
                <c:pt idx="48">
                  <c:v>1.2532695917558194E+16</c:v>
                </c:pt>
                <c:pt idx="49">
                  <c:v>1.2439235937447754E+16</c:v>
                </c:pt>
                <c:pt idx="50">
                  <c:v>1.2341727259664596E+16</c:v>
                </c:pt>
                <c:pt idx="51">
                  <c:v>1.2239923408249088E+16</c:v>
                </c:pt>
                <c:pt idx="52">
                  <c:v>1.2133557680135328E+16</c:v>
                </c:pt>
                <c:pt idx="53">
                  <c:v>1.2022341024796152E+16</c:v>
                </c:pt>
                <c:pt idx="54">
                  <c:v>1.1905959650651344E+16</c:v>
                </c:pt>
                <c:pt idx="55">
                  <c:v>1.1784072316125634E+16</c:v>
                </c:pt>
                <c:pt idx="56">
                  <c:v>1.1656307255635848E+16</c:v>
                </c:pt>
                <c:pt idx="57">
                  <c:v>1.1522258681593E+16</c:v>
                </c:pt>
                <c:pt idx="58">
                  <c:v>1.1381482792348512E+16</c:v>
                </c:pt>
                <c:pt idx="59">
                  <c:v>1.1233493202416582E+16</c:v>
                </c:pt>
                <c:pt idx="60">
                  <c:v>1.1077755694655842E+16</c:v>
                </c:pt>
                <c:pt idx="61">
                  <c:v>1.0913682173612372E+16</c:v>
                </c:pt>
                <c:pt idx="62">
                  <c:v>1.0740623673903382E+16</c:v>
                </c:pt>
                <c:pt idx="63">
                  <c:v>1.0557862246046352E+16</c:v>
                </c:pt>
                <c:pt idx="64">
                  <c:v>1.036460150280349E+16</c:v>
                </c:pt>
                <c:pt idx="65">
                  <c:v>1.0159955559663226E+16</c:v>
                </c:pt>
                <c:pt idx="66">
                  <c:v>9942936040539886</c:v>
                </c:pt>
                <c:pt idx="67">
                  <c:v>9712436740158668</c:v>
                </c:pt>
                <c:pt idx="68">
                  <c:v>9467215432549504</c:v>
                </c:pt>
                <c:pt idx="69">
                  <c:v>9205872183332022</c:v>
                </c:pt>
                <c:pt idx="70">
                  <c:v>8926823352080656</c:v>
                </c:pt>
                <c:pt idx="71">
                  <c:v>8628270246252704</c:v>
                </c:pt>
                <c:pt idx="72">
                  <c:v>8308161090726516</c:v>
                </c:pt>
                <c:pt idx="73">
                  <c:v>7964144579802344</c:v>
                </c:pt>
                <c:pt idx="74">
                  <c:v>7593512742826848</c:v>
                </c:pt>
                <c:pt idx="75">
                  <c:v>7193130124406888</c:v>
                </c:pt>
                <c:pt idx="76">
                  <c:v>6759345273437080</c:v>
                </c:pt>
                <c:pt idx="77">
                  <c:v>6287879129971288</c:v>
                </c:pt>
                <c:pt idx="78">
                  <c:v>5773682911386004</c:v>
                </c:pt>
                <c:pt idx="79">
                  <c:v>5210755247145200</c:v>
                </c:pt>
                <c:pt idx="80">
                  <c:v>4591904154064180</c:v>
                </c:pt>
                <c:pt idx="81">
                  <c:v>3908433279278940</c:v>
                </c:pt>
                <c:pt idx="82">
                  <c:v>3149722523718428</c:v>
                </c:pt>
                <c:pt idx="83">
                  <c:v>2302658791160528</c:v>
                </c:pt>
                <c:pt idx="84">
                  <c:v>1350849931373800</c:v>
                </c:pt>
                <c:pt idx="85">
                  <c:v>273518229229848</c:v>
                </c:pt>
                <c:pt idx="86">
                  <c:v>956091385942784</c:v>
                </c:pt>
                <c:pt idx="87">
                  <c:v>2373058526033232</c:v>
                </c:pt>
                <c:pt idx="88">
                  <c:v>4024348060886364</c:v>
                </c:pt>
                <c:pt idx="89">
                  <c:v>5974392831504828</c:v>
                </c:pt>
                <c:pt idx="90">
                  <c:v>8314192685725044</c:v>
                </c:pt>
                <c:pt idx="91">
                  <c:v>1.1176847723465604E+16</c:v>
                </c:pt>
                <c:pt idx="92">
                  <c:v>1.4765613304051892E+16</c:v>
                </c:pt>
                <c:pt idx="93">
                  <c:v>1.9408257334760956E+16</c:v>
                </c:pt>
                <c:pt idx="94">
                  <c:v>2.5672319098110892E+16</c:v>
                </c:pt>
                <c:pt idx="95">
                  <c:v>3.4640859911943192E+16</c:v>
                </c:pt>
                <c:pt idx="96">
                  <c:v>4.8695686766705136E+16</c:v>
                </c:pt>
                <c:pt idx="97">
                  <c:v>7.4429089031963456E+16</c:v>
                </c:pt>
                <c:pt idx="98">
                  <c:v>1.4078526784928262E+17</c:v>
                </c:pt>
              </c:numCache>
            </c:numRef>
          </c:yVal>
          <c:smooth val="1"/>
        </c:ser>
        <c:axId val="91611904"/>
        <c:axId val="91613824"/>
      </c:scatterChart>
      <c:scatterChart>
        <c:scatterStyle val="smoothMarker"/>
        <c:ser>
          <c:idx val="1"/>
          <c:order val="1"/>
          <c:tx>
            <c:v>Compensation ratio</c:v>
          </c:tx>
          <c:marker>
            <c:symbol val="none"/>
          </c:marker>
          <c:xVal>
            <c:numRef>
              <c:f>'Segregation - Table'!$A$3:$A$101</c:f>
              <c:numCache>
                <c:formatCode>General</c:formatCode>
                <c:ptCount val="99"/>
                <c:pt idx="0">
                  <c:v>0.01</c:v>
                </c:pt>
                <c:pt idx="1">
                  <c:v>0.02</c:v>
                </c:pt>
                <c:pt idx="2">
                  <c:v>0.03</c:v>
                </c:pt>
                <c:pt idx="3">
                  <c:v>0.04</c:v>
                </c:pt>
                <c:pt idx="4">
                  <c:v>0.05</c:v>
                </c:pt>
                <c:pt idx="5">
                  <c:v>0.06</c:v>
                </c:pt>
                <c:pt idx="6">
                  <c:v>7.0000000000000007E-2</c:v>
                </c:pt>
                <c:pt idx="7">
                  <c:v>0.08</c:v>
                </c:pt>
                <c:pt idx="8">
                  <c:v>0.09</c:v>
                </c:pt>
                <c:pt idx="9">
                  <c:v>0.1</c:v>
                </c:pt>
                <c:pt idx="10">
                  <c:v>0.11</c:v>
                </c:pt>
                <c:pt idx="11">
                  <c:v>0.12</c:v>
                </c:pt>
                <c:pt idx="12">
                  <c:v>0.13</c:v>
                </c:pt>
                <c:pt idx="13">
                  <c:v>0.14000000000000001</c:v>
                </c:pt>
                <c:pt idx="14">
                  <c:v>0.15</c:v>
                </c:pt>
                <c:pt idx="15">
                  <c:v>0.16</c:v>
                </c:pt>
                <c:pt idx="16">
                  <c:v>0.17</c:v>
                </c:pt>
                <c:pt idx="17">
                  <c:v>0.18</c:v>
                </c:pt>
                <c:pt idx="18">
                  <c:v>0.19</c:v>
                </c:pt>
                <c:pt idx="19">
                  <c:v>0.2</c:v>
                </c:pt>
                <c:pt idx="20">
                  <c:v>0.21</c:v>
                </c:pt>
                <c:pt idx="21">
                  <c:v>0.22</c:v>
                </c:pt>
                <c:pt idx="22">
                  <c:v>0.23</c:v>
                </c:pt>
                <c:pt idx="23">
                  <c:v>0.24</c:v>
                </c:pt>
                <c:pt idx="24">
                  <c:v>0.25</c:v>
                </c:pt>
                <c:pt idx="25">
                  <c:v>0.26</c:v>
                </c:pt>
                <c:pt idx="26">
                  <c:v>0.27</c:v>
                </c:pt>
                <c:pt idx="27">
                  <c:v>0.28000000000000003</c:v>
                </c:pt>
                <c:pt idx="28">
                  <c:v>0.28999999999999998</c:v>
                </c:pt>
                <c:pt idx="29">
                  <c:v>0.3</c:v>
                </c:pt>
                <c:pt idx="30">
                  <c:v>0.31</c:v>
                </c:pt>
                <c:pt idx="31">
                  <c:v>0.32</c:v>
                </c:pt>
                <c:pt idx="32">
                  <c:v>0.33</c:v>
                </c:pt>
                <c:pt idx="33">
                  <c:v>0.34</c:v>
                </c:pt>
                <c:pt idx="34">
                  <c:v>0.35</c:v>
                </c:pt>
                <c:pt idx="35">
                  <c:v>0.36</c:v>
                </c:pt>
                <c:pt idx="36">
                  <c:v>0.37</c:v>
                </c:pt>
                <c:pt idx="37">
                  <c:v>0.38</c:v>
                </c:pt>
                <c:pt idx="38">
                  <c:v>0.39</c:v>
                </c:pt>
                <c:pt idx="39">
                  <c:v>0.4</c:v>
                </c:pt>
                <c:pt idx="40">
                  <c:v>0.41</c:v>
                </c:pt>
                <c:pt idx="41">
                  <c:v>0.42</c:v>
                </c:pt>
                <c:pt idx="42">
                  <c:v>0.43</c:v>
                </c:pt>
                <c:pt idx="43">
                  <c:v>0.44</c:v>
                </c:pt>
                <c:pt idx="44">
                  <c:v>0.45</c:v>
                </c:pt>
                <c:pt idx="45">
                  <c:v>0.46</c:v>
                </c:pt>
                <c:pt idx="46">
                  <c:v>0.47</c:v>
                </c:pt>
                <c:pt idx="47">
                  <c:v>0.48</c:v>
                </c:pt>
                <c:pt idx="48">
                  <c:v>0.49</c:v>
                </c:pt>
                <c:pt idx="49">
                  <c:v>0.5</c:v>
                </c:pt>
                <c:pt idx="50">
                  <c:v>0.51</c:v>
                </c:pt>
                <c:pt idx="51">
                  <c:v>0.52</c:v>
                </c:pt>
                <c:pt idx="52">
                  <c:v>0.53</c:v>
                </c:pt>
                <c:pt idx="53">
                  <c:v>0.54</c:v>
                </c:pt>
                <c:pt idx="54">
                  <c:v>0.55000000000000004</c:v>
                </c:pt>
                <c:pt idx="55">
                  <c:v>0.56000000000000005</c:v>
                </c:pt>
                <c:pt idx="56">
                  <c:v>0.56999999999999995</c:v>
                </c:pt>
                <c:pt idx="57">
                  <c:v>0.57999999999999996</c:v>
                </c:pt>
                <c:pt idx="58">
                  <c:v>0.59</c:v>
                </c:pt>
                <c:pt idx="59">
                  <c:v>0.6</c:v>
                </c:pt>
                <c:pt idx="60">
                  <c:v>0.61</c:v>
                </c:pt>
                <c:pt idx="61">
                  <c:v>0.62</c:v>
                </c:pt>
                <c:pt idx="62">
                  <c:v>0.63</c:v>
                </c:pt>
                <c:pt idx="63">
                  <c:v>0.64</c:v>
                </c:pt>
                <c:pt idx="64">
                  <c:v>0.65</c:v>
                </c:pt>
                <c:pt idx="65">
                  <c:v>0.66</c:v>
                </c:pt>
                <c:pt idx="66">
                  <c:v>0.67</c:v>
                </c:pt>
                <c:pt idx="67">
                  <c:v>0.68</c:v>
                </c:pt>
                <c:pt idx="68">
                  <c:v>0.69</c:v>
                </c:pt>
                <c:pt idx="69">
                  <c:v>0.7</c:v>
                </c:pt>
                <c:pt idx="70">
                  <c:v>0.71</c:v>
                </c:pt>
                <c:pt idx="71">
                  <c:v>0.72</c:v>
                </c:pt>
                <c:pt idx="72">
                  <c:v>0.73</c:v>
                </c:pt>
                <c:pt idx="73">
                  <c:v>0.74</c:v>
                </c:pt>
                <c:pt idx="74">
                  <c:v>0.75</c:v>
                </c:pt>
                <c:pt idx="75">
                  <c:v>0.76</c:v>
                </c:pt>
                <c:pt idx="76">
                  <c:v>0.77</c:v>
                </c:pt>
                <c:pt idx="77">
                  <c:v>0.78</c:v>
                </c:pt>
                <c:pt idx="78">
                  <c:v>0.79</c:v>
                </c:pt>
                <c:pt idx="79">
                  <c:v>0.8</c:v>
                </c:pt>
                <c:pt idx="80">
                  <c:v>0.81</c:v>
                </c:pt>
                <c:pt idx="81">
                  <c:v>0.82</c:v>
                </c:pt>
                <c:pt idx="82">
                  <c:v>0.83</c:v>
                </c:pt>
                <c:pt idx="83">
                  <c:v>0.84</c:v>
                </c:pt>
                <c:pt idx="84">
                  <c:v>0.85</c:v>
                </c:pt>
                <c:pt idx="85">
                  <c:v>0.86</c:v>
                </c:pt>
                <c:pt idx="86">
                  <c:v>0.87</c:v>
                </c:pt>
                <c:pt idx="87">
                  <c:v>0.88</c:v>
                </c:pt>
                <c:pt idx="88">
                  <c:v>0.89</c:v>
                </c:pt>
                <c:pt idx="89">
                  <c:v>0.9</c:v>
                </c:pt>
                <c:pt idx="90">
                  <c:v>0.91</c:v>
                </c:pt>
                <c:pt idx="91">
                  <c:v>0.92</c:v>
                </c:pt>
                <c:pt idx="92">
                  <c:v>0.93</c:v>
                </c:pt>
                <c:pt idx="93">
                  <c:v>0.94</c:v>
                </c:pt>
                <c:pt idx="94">
                  <c:v>0.95</c:v>
                </c:pt>
                <c:pt idx="95">
                  <c:v>0.96</c:v>
                </c:pt>
                <c:pt idx="96">
                  <c:v>0.97</c:v>
                </c:pt>
                <c:pt idx="97">
                  <c:v>0.98</c:v>
                </c:pt>
                <c:pt idx="98">
                  <c:v>0.99</c:v>
                </c:pt>
              </c:numCache>
            </c:numRef>
          </c:xVal>
          <c:yVal>
            <c:numRef>
              <c:f>'Segregation - Table'!$M$3:$M$101</c:f>
              <c:numCache>
                <c:formatCode>0.00</c:formatCode>
                <c:ptCount val="99"/>
                <c:pt idx="0">
                  <c:v>2.0308377917895921</c:v>
                </c:pt>
                <c:pt idx="1">
                  <c:v>2.0395890252857893</c:v>
                </c:pt>
                <c:pt idx="2">
                  <c:v>2.0485313715304048</c:v>
                </c:pt>
                <c:pt idx="3">
                  <c:v>2.0576714981063904</c:v>
                </c:pt>
                <c:pt idx="4">
                  <c:v>2.0670163928275676</c:v>
                </c:pt>
                <c:pt idx="5">
                  <c:v>2.076573383391759</c:v>
                </c:pt>
                <c:pt idx="6">
                  <c:v>2.086350158507416</c:v>
                </c:pt>
                <c:pt idx="7">
                  <c:v>2.0963547906246975</c:v>
                </c:pt>
                <c:pt idx="8">
                  <c:v>2.1065957604154657</c:v>
                </c:pt>
                <c:pt idx="9">
                  <c:v>2.1170819831617438</c:v>
                </c:pt>
                <c:pt idx="10">
                  <c:v>2.1278228372290653</c:v>
                </c:pt>
                <c:pt idx="11">
                  <c:v>2.1388281948200967</c:v>
                </c:pt>
                <c:pt idx="12">
                  <c:v>2.1501084552251255</c:v>
                </c:pt>
                <c:pt idx="13">
                  <c:v>2.161674580809942</c:v>
                </c:pt>
                <c:pt idx="14">
                  <c:v>2.1735381360085069</c:v>
                </c:pt>
                <c:pt idx="15">
                  <c:v>2.1857113296181265</c:v>
                </c:pt>
                <c:pt idx="16">
                  <c:v>2.1982070607291702</c:v>
                </c:pt>
                <c:pt idx="17">
                  <c:v>2.211038968660072</c:v>
                </c:pt>
                <c:pt idx="18">
                  <c:v>2.2242214873123674</c:v>
                </c:pt>
                <c:pt idx="19">
                  <c:v>2.2377699044103831</c:v>
                </c:pt>
                <c:pt idx="20">
                  <c:v>2.2517004261469871</c:v>
                </c:pt>
                <c:pt idx="21">
                  <c:v>2.2660302478215173</c:v>
                </c:pt>
                <c:pt idx="22">
                  <c:v>2.2807776311298924</c:v>
                </c:pt>
                <c:pt idx="23">
                  <c:v>2.2959619888514564</c:v>
                </c:pt>
                <c:pt idx="24">
                  <c:v>2.3116039777741082</c:v>
                </c:pt>
                <c:pt idx="25">
                  <c:v>2.3277256008106049</c:v>
                </c:pt>
                <c:pt idx="26">
                  <c:v>2.3443503193872912</c:v>
                </c:pt>
                <c:pt idx="27">
                  <c:v>2.3615031773345621</c:v>
                </c:pt>
                <c:pt idx="28">
                  <c:v>2.3792109376796944</c:v>
                </c:pt>
                <c:pt idx="29">
                  <c:v>2.397502233941379</c:v>
                </c:pt>
                <c:pt idx="30">
                  <c:v>2.4164077377562818</c:v>
                </c:pt>
                <c:pt idx="31">
                  <c:v>2.4359603449372371</c:v>
                </c:pt>
                <c:pt idx="32">
                  <c:v>2.4561953823773686</c:v>
                </c:pt>
                <c:pt idx="33">
                  <c:v>2.4771508385833023</c:v>
                </c:pt>
                <c:pt idx="34">
                  <c:v>2.4988676210541101</c:v>
                </c:pt>
                <c:pt idx="35">
                  <c:v>2.521389844233751</c:v>
                </c:pt>
                <c:pt idx="36">
                  <c:v>2.5447651523690697</c:v>
                </c:pt>
                <c:pt idx="37">
                  <c:v>2.5690450823224</c:v>
                </c:pt>
                <c:pt idx="38">
                  <c:v>2.5942854722411481</c:v>
                </c:pt>
                <c:pt idx="39">
                  <c:v>2.6205469230060157</c:v>
                </c:pt>
                <c:pt idx="40">
                  <c:v>2.6478953206012683</c:v>
                </c:pt>
                <c:pt idx="41">
                  <c:v>2.6764024290205324</c:v>
                </c:pt>
                <c:pt idx="42">
                  <c:v>2.7061465650973195</c:v>
                </c:pt>
                <c:pt idx="43">
                  <c:v>2.7372133688031868</c:v>
                </c:pt>
                <c:pt idx="44">
                  <c:v>2.7696966851796554</c:v>
                </c:pt>
                <c:pt idx="45">
                  <c:v>2.8036995772795432</c:v>
                </c:pt>
                <c:pt idx="46">
                  <c:v>2.8393354934383206</c:v>
                </c:pt>
                <c:pt idx="47">
                  <c:v>2.8767296170688419</c:v>
                </c:pt>
                <c:pt idx="48">
                  <c:v>2.9160204332224171</c:v>
                </c:pt>
                <c:pt idx="49">
                  <c:v>2.9573615537100948</c:v>
                </c:pt>
                <c:pt idx="50">
                  <c:v>3.0009238520563524</c:v>
                </c:pt>
                <c:pt idx="51">
                  <c:v>3.0468979715256661</c:v>
                </c:pt>
                <c:pt idx="52">
                  <c:v>3.0954972846696629</c:v>
                </c:pt>
                <c:pt idx="53">
                  <c:v>3.1469614022931927</c:v>
                </c:pt>
                <c:pt idx="54">
                  <c:v>3.2015603547895788</c:v>
                </c:pt>
                <c:pt idx="55">
                  <c:v>3.2595996013007764</c:v>
                </c:pt>
                <c:pt idx="56">
                  <c:v>3.321426064665765</c:v>
                </c:pt>
                <c:pt idx="57">
                  <c:v>3.387435446171847</c:v>
                </c:pt>
                <c:pt idx="58">
                  <c:v>3.4580811486904888</c:v>
                </c:pt>
                <c:pt idx="59">
                  <c:v>3.5338852369177456</c:v>
                </c:pt>
                <c:pt idx="60">
                  <c:v>3.6154519992811545</c:v>
                </c:pt>
                <c:pt idx="61">
                  <c:v>3.7034848623494825</c:v>
                </c:pt>
                <c:pt idx="62">
                  <c:v>3.7988076669917796</c:v>
                </c:pt>
                <c:pt idx="63">
                  <c:v>3.9023916785163264</c:v>
                </c:pt>
                <c:pt idx="64">
                  <c:v>4.015390219819075</c:v>
                </c:pt>
                <c:pt idx="65">
                  <c:v>4.1391835631938507</c:v>
                </c:pt>
                <c:pt idx="66">
                  <c:v>4.275437812376631</c:v>
                </c:pt>
                <c:pt idx="67">
                  <c:v>4.426183143157786</c:v>
                </c:pt>
                <c:pt idx="68">
                  <c:v>4.5939192622925864</c:v>
                </c:pt>
                <c:pt idx="69">
                  <c:v>4.7817598168747333</c:v>
                </c:pt>
                <c:pt idx="70">
                  <c:v>4.9936336462916753</c:v>
                </c:pt>
                <c:pt idx="71">
                  <c:v>5.2345708233243666</c:v>
                </c:pt>
                <c:pt idx="72">
                  <c:v>5.5111183224892457</c:v>
                </c:pt>
                <c:pt idx="73">
                  <c:v>5.8319594706053062</c:v>
                </c:pt>
                <c:pt idx="74">
                  <c:v>6.2088641366342951</c:v>
                </c:pt>
                <c:pt idx="75">
                  <c:v>6.6581958519251598</c:v>
                </c:pt>
                <c:pt idx="76">
                  <c:v>7.2033979987915808</c:v>
                </c:pt>
                <c:pt idx="77">
                  <c:v>7.8792913126167141</c:v>
                </c:pt>
                <c:pt idx="78">
                  <c:v>8.7399352365997132</c:v>
                </c:pt>
                <c:pt idx="79">
                  <c:v>9.8740544771602892</c:v>
                </c:pt>
                <c:pt idx="80">
                  <c:v>11.438147434120772</c:v>
                </c:pt>
                <c:pt idx="81">
                  <c:v>13.73650603964175</c:v>
                </c:pt>
                <c:pt idx="82">
                  <c:v>17.449671174577919</c:v>
                </c:pt>
                <c:pt idx="83">
                  <c:v>24.476328901205296</c:v>
                </c:pt>
                <c:pt idx="84">
                  <c:v>42.867089958852837</c:v>
                </c:pt>
                <c:pt idx="85">
                  <c:v>218.00406078498222</c:v>
                </c:pt>
                <c:pt idx="86">
                  <c:v>64.385885556910992</c:v>
                </c:pt>
                <c:pt idx="87">
                  <c:v>26.861753174928623</c:v>
                </c:pt>
                <c:pt idx="88">
                  <c:v>16.461170261520387</c:v>
                </c:pt>
                <c:pt idx="89">
                  <c:v>11.573320521413027</c:v>
                </c:pt>
                <c:pt idx="90">
                  <c:v>8.7264401793329327</c:v>
                </c:pt>
                <c:pt idx="91">
                  <c:v>6.8570847392210279</c:v>
                </c:pt>
                <c:pt idx="92">
                  <c:v>5.5301573099765422</c:v>
                </c:pt>
                <c:pt idx="93">
                  <c:v>4.534155333612544</c:v>
                </c:pt>
                <c:pt idx="94">
                  <c:v>3.7533485019543846</c:v>
                </c:pt>
                <c:pt idx="95">
                  <c:v>3.1182537618170074</c:v>
                </c:pt>
                <c:pt idx="96">
                  <c:v>2.5831780457531064</c:v>
                </c:pt>
                <c:pt idx="97">
                  <c:v>2.1137236225654097</c:v>
                </c:pt>
                <c:pt idx="98">
                  <c:v>1.6741548412111056</c:v>
                </c:pt>
              </c:numCache>
            </c:numRef>
          </c:yVal>
          <c:smooth val="1"/>
        </c:ser>
        <c:axId val="92027136"/>
        <c:axId val="92025600"/>
      </c:scatterChart>
      <c:valAx>
        <c:axId val="91611904"/>
        <c:scaling>
          <c:orientation val="minMax"/>
          <c:max val="1"/>
        </c:scaling>
        <c:axPos val="b"/>
        <c:minorGridlines/>
        <c:title>
          <c:tx>
            <c:rich>
              <a:bodyPr/>
              <a:lstStyle/>
              <a:p>
                <a:pPr>
                  <a:defRPr/>
                </a:pPr>
                <a:r>
                  <a:rPr lang="en-US"/>
                  <a:t>Fraction solidified</a:t>
                </a:r>
              </a:p>
            </c:rich>
          </c:tx>
          <c:layout/>
        </c:title>
        <c:numFmt formatCode="General" sourceLinked="1"/>
        <c:majorTickMark val="none"/>
        <c:tickLblPos val="nextTo"/>
        <c:crossAx val="91613824"/>
        <c:crosses val="autoZero"/>
        <c:crossBetween val="midCat"/>
      </c:valAx>
      <c:valAx>
        <c:axId val="91613824"/>
        <c:scaling>
          <c:orientation val="minMax"/>
        </c:scaling>
        <c:axPos val="l"/>
        <c:majorGridlines/>
        <c:title>
          <c:tx>
            <c:rich>
              <a:bodyPr/>
              <a:lstStyle/>
              <a:p>
                <a:pPr>
                  <a:defRPr/>
                </a:pPr>
                <a:r>
                  <a:rPr lang="en-US"/>
                  <a:t>Atoms/cm³</a:t>
                </a:r>
              </a:p>
            </c:rich>
          </c:tx>
          <c:layout/>
        </c:title>
        <c:numFmt formatCode="0.00E+00" sourceLinked="1"/>
        <c:majorTickMark val="none"/>
        <c:tickLblPos val="nextTo"/>
        <c:crossAx val="91611904"/>
        <c:crosses val="autoZero"/>
        <c:crossBetween val="midCat"/>
      </c:valAx>
      <c:valAx>
        <c:axId val="92025600"/>
        <c:scaling>
          <c:orientation val="minMax"/>
        </c:scaling>
        <c:axPos val="r"/>
        <c:numFmt formatCode="0.00" sourceLinked="1"/>
        <c:tickLblPos val="nextTo"/>
        <c:crossAx val="92027136"/>
        <c:crosses val="max"/>
        <c:crossBetween val="midCat"/>
      </c:valAx>
      <c:valAx>
        <c:axId val="92027136"/>
        <c:scaling>
          <c:orientation val="minMax"/>
        </c:scaling>
        <c:delete val="1"/>
        <c:axPos val="b"/>
        <c:numFmt formatCode="General" sourceLinked="1"/>
        <c:tickLblPos val="none"/>
        <c:crossAx val="92025600"/>
        <c:crosses val="autoZero"/>
        <c:crossBetween val="midCat"/>
      </c:valAx>
    </c:plotArea>
    <c:legend>
      <c:legendPos val="r"/>
      <c:layout/>
    </c:legend>
    <c:plotVisOnly val="1"/>
  </c:chart>
  <c:printSettings>
    <c:headerFooter/>
    <c:pageMargins b="0.78740157499999996" l="0.70000000000000062" r="0.70000000000000062" t="0.7874015749999999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de-DE"/>
  <c:chart>
    <c:title>
      <c:tx>
        <c:rich>
          <a:bodyPr/>
          <a:lstStyle/>
          <a:p>
            <a:pPr>
              <a:defRPr/>
            </a:pPr>
            <a:r>
              <a:rPr lang="en-US"/>
              <a:t>Impurity concentrations</a:t>
            </a:r>
          </a:p>
        </c:rich>
      </c:tx>
      <c:layout/>
    </c:title>
    <c:plotArea>
      <c:layout/>
      <c:scatterChart>
        <c:scatterStyle val="smoothMarker"/>
        <c:ser>
          <c:idx val="3"/>
          <c:order val="0"/>
          <c:tx>
            <c:strRef>
              <c:f>'Segregation - Table'!$E$1:$E$2</c:f>
              <c:strCache>
                <c:ptCount val="1"/>
                <c:pt idx="0">
                  <c:v>Fe [at/cm³]</c:v>
                </c:pt>
              </c:strCache>
            </c:strRef>
          </c:tx>
          <c:marker>
            <c:symbol val="none"/>
          </c:marker>
          <c:xVal>
            <c:numRef>
              <c:f>'Segregation - Table'!$A$3:$A$101</c:f>
              <c:numCache>
                <c:formatCode>General</c:formatCode>
                <c:ptCount val="99"/>
                <c:pt idx="0">
                  <c:v>0.01</c:v>
                </c:pt>
                <c:pt idx="1">
                  <c:v>0.02</c:v>
                </c:pt>
                <c:pt idx="2">
                  <c:v>0.03</c:v>
                </c:pt>
                <c:pt idx="3">
                  <c:v>0.04</c:v>
                </c:pt>
                <c:pt idx="4">
                  <c:v>0.05</c:v>
                </c:pt>
                <c:pt idx="5">
                  <c:v>0.06</c:v>
                </c:pt>
                <c:pt idx="6">
                  <c:v>7.0000000000000007E-2</c:v>
                </c:pt>
                <c:pt idx="7">
                  <c:v>0.08</c:v>
                </c:pt>
                <c:pt idx="8">
                  <c:v>0.09</c:v>
                </c:pt>
                <c:pt idx="9">
                  <c:v>0.1</c:v>
                </c:pt>
                <c:pt idx="10">
                  <c:v>0.11</c:v>
                </c:pt>
                <c:pt idx="11">
                  <c:v>0.12</c:v>
                </c:pt>
                <c:pt idx="12">
                  <c:v>0.13</c:v>
                </c:pt>
                <c:pt idx="13">
                  <c:v>0.14000000000000001</c:v>
                </c:pt>
                <c:pt idx="14">
                  <c:v>0.15</c:v>
                </c:pt>
                <c:pt idx="15">
                  <c:v>0.16</c:v>
                </c:pt>
                <c:pt idx="16">
                  <c:v>0.17</c:v>
                </c:pt>
                <c:pt idx="17">
                  <c:v>0.18</c:v>
                </c:pt>
                <c:pt idx="18">
                  <c:v>0.19</c:v>
                </c:pt>
                <c:pt idx="19">
                  <c:v>0.2</c:v>
                </c:pt>
                <c:pt idx="20">
                  <c:v>0.21</c:v>
                </c:pt>
                <c:pt idx="21">
                  <c:v>0.22</c:v>
                </c:pt>
                <c:pt idx="22">
                  <c:v>0.23</c:v>
                </c:pt>
                <c:pt idx="23">
                  <c:v>0.24</c:v>
                </c:pt>
                <c:pt idx="24">
                  <c:v>0.25</c:v>
                </c:pt>
                <c:pt idx="25">
                  <c:v>0.26</c:v>
                </c:pt>
                <c:pt idx="26">
                  <c:v>0.27</c:v>
                </c:pt>
                <c:pt idx="27">
                  <c:v>0.28000000000000003</c:v>
                </c:pt>
                <c:pt idx="28">
                  <c:v>0.28999999999999998</c:v>
                </c:pt>
                <c:pt idx="29">
                  <c:v>0.3</c:v>
                </c:pt>
                <c:pt idx="30">
                  <c:v>0.31</c:v>
                </c:pt>
                <c:pt idx="31">
                  <c:v>0.32</c:v>
                </c:pt>
                <c:pt idx="32">
                  <c:v>0.33</c:v>
                </c:pt>
                <c:pt idx="33">
                  <c:v>0.34</c:v>
                </c:pt>
                <c:pt idx="34">
                  <c:v>0.35</c:v>
                </c:pt>
                <c:pt idx="35">
                  <c:v>0.36</c:v>
                </c:pt>
                <c:pt idx="36">
                  <c:v>0.37</c:v>
                </c:pt>
                <c:pt idx="37">
                  <c:v>0.38</c:v>
                </c:pt>
                <c:pt idx="38">
                  <c:v>0.39</c:v>
                </c:pt>
                <c:pt idx="39">
                  <c:v>0.4</c:v>
                </c:pt>
                <c:pt idx="40">
                  <c:v>0.41</c:v>
                </c:pt>
                <c:pt idx="41">
                  <c:v>0.42</c:v>
                </c:pt>
                <c:pt idx="42">
                  <c:v>0.43</c:v>
                </c:pt>
                <c:pt idx="43">
                  <c:v>0.44</c:v>
                </c:pt>
                <c:pt idx="44">
                  <c:v>0.45</c:v>
                </c:pt>
                <c:pt idx="45">
                  <c:v>0.46</c:v>
                </c:pt>
                <c:pt idx="46">
                  <c:v>0.47</c:v>
                </c:pt>
                <c:pt idx="47">
                  <c:v>0.48</c:v>
                </c:pt>
                <c:pt idx="48">
                  <c:v>0.49</c:v>
                </c:pt>
                <c:pt idx="49">
                  <c:v>0.5</c:v>
                </c:pt>
                <c:pt idx="50">
                  <c:v>0.51</c:v>
                </c:pt>
                <c:pt idx="51">
                  <c:v>0.52</c:v>
                </c:pt>
                <c:pt idx="52">
                  <c:v>0.53</c:v>
                </c:pt>
                <c:pt idx="53">
                  <c:v>0.54</c:v>
                </c:pt>
                <c:pt idx="54">
                  <c:v>0.55000000000000004</c:v>
                </c:pt>
                <c:pt idx="55">
                  <c:v>0.56000000000000005</c:v>
                </c:pt>
                <c:pt idx="56">
                  <c:v>0.56999999999999995</c:v>
                </c:pt>
                <c:pt idx="57">
                  <c:v>0.57999999999999996</c:v>
                </c:pt>
                <c:pt idx="58">
                  <c:v>0.59</c:v>
                </c:pt>
                <c:pt idx="59">
                  <c:v>0.6</c:v>
                </c:pt>
                <c:pt idx="60">
                  <c:v>0.61</c:v>
                </c:pt>
                <c:pt idx="61">
                  <c:v>0.62</c:v>
                </c:pt>
                <c:pt idx="62">
                  <c:v>0.63</c:v>
                </c:pt>
                <c:pt idx="63">
                  <c:v>0.64</c:v>
                </c:pt>
                <c:pt idx="64">
                  <c:v>0.65</c:v>
                </c:pt>
                <c:pt idx="65">
                  <c:v>0.66</c:v>
                </c:pt>
                <c:pt idx="66">
                  <c:v>0.67</c:v>
                </c:pt>
                <c:pt idx="67">
                  <c:v>0.68</c:v>
                </c:pt>
                <c:pt idx="68">
                  <c:v>0.69</c:v>
                </c:pt>
                <c:pt idx="69">
                  <c:v>0.7</c:v>
                </c:pt>
                <c:pt idx="70">
                  <c:v>0.71</c:v>
                </c:pt>
                <c:pt idx="71">
                  <c:v>0.72</c:v>
                </c:pt>
                <c:pt idx="72">
                  <c:v>0.73</c:v>
                </c:pt>
                <c:pt idx="73">
                  <c:v>0.74</c:v>
                </c:pt>
                <c:pt idx="74">
                  <c:v>0.75</c:v>
                </c:pt>
                <c:pt idx="75">
                  <c:v>0.76</c:v>
                </c:pt>
                <c:pt idx="76">
                  <c:v>0.77</c:v>
                </c:pt>
                <c:pt idx="77">
                  <c:v>0.78</c:v>
                </c:pt>
                <c:pt idx="78">
                  <c:v>0.79</c:v>
                </c:pt>
                <c:pt idx="79">
                  <c:v>0.8</c:v>
                </c:pt>
                <c:pt idx="80">
                  <c:v>0.81</c:v>
                </c:pt>
                <c:pt idx="81">
                  <c:v>0.82</c:v>
                </c:pt>
                <c:pt idx="82">
                  <c:v>0.83</c:v>
                </c:pt>
                <c:pt idx="83">
                  <c:v>0.84</c:v>
                </c:pt>
                <c:pt idx="84">
                  <c:v>0.85</c:v>
                </c:pt>
                <c:pt idx="85">
                  <c:v>0.86</c:v>
                </c:pt>
                <c:pt idx="86">
                  <c:v>0.87</c:v>
                </c:pt>
                <c:pt idx="87">
                  <c:v>0.88</c:v>
                </c:pt>
                <c:pt idx="88">
                  <c:v>0.89</c:v>
                </c:pt>
                <c:pt idx="89">
                  <c:v>0.9</c:v>
                </c:pt>
                <c:pt idx="90">
                  <c:v>0.91</c:v>
                </c:pt>
                <c:pt idx="91">
                  <c:v>0.92</c:v>
                </c:pt>
                <c:pt idx="92">
                  <c:v>0.93</c:v>
                </c:pt>
                <c:pt idx="93">
                  <c:v>0.94</c:v>
                </c:pt>
                <c:pt idx="94">
                  <c:v>0.95</c:v>
                </c:pt>
                <c:pt idx="95">
                  <c:v>0.96</c:v>
                </c:pt>
                <c:pt idx="96">
                  <c:v>0.97</c:v>
                </c:pt>
                <c:pt idx="97">
                  <c:v>0.98</c:v>
                </c:pt>
                <c:pt idx="98">
                  <c:v>0.99</c:v>
                </c:pt>
              </c:numCache>
            </c:numRef>
          </c:xVal>
          <c:yVal>
            <c:numRef>
              <c:f>'Segregation - Table'!$E$3:$E$101</c:f>
              <c:numCache>
                <c:formatCode>0.00E+00</c:formatCode>
                <c:ptCount val="99"/>
                <c:pt idx="0">
                  <c:v>10178042162.050186</c:v>
                </c:pt>
                <c:pt idx="1">
                  <c:v>10281898900.047041</c:v>
                </c:pt>
                <c:pt idx="2">
                  <c:v>10387897005.431711</c:v>
                </c:pt>
                <c:pt idx="3">
                  <c:v>10496103395.753847</c:v>
                </c:pt>
                <c:pt idx="4">
                  <c:v>10606587806.138391</c:v>
                </c:pt>
                <c:pt idx="5">
                  <c:v>10719422939.156343</c:v>
                </c:pt>
                <c:pt idx="6">
                  <c:v>10834684624.36462</c:v>
                </c:pt>
                <c:pt idx="7">
                  <c:v>10952451988.25066</c:v>
                </c:pt>
                <c:pt idx="8">
                  <c:v>11072807635.382153</c:v>
                </c:pt>
                <c:pt idx="9">
                  <c:v>11195837841.633408</c:v>
                </c:pt>
                <c:pt idx="10">
                  <c:v>11321632760.438185</c:v>
                </c:pt>
                <c:pt idx="11">
                  <c:v>11450286643.105217</c:v>
                </c:pt>
                <c:pt idx="12">
                  <c:v>11581898074.327881</c:v>
                </c:pt>
                <c:pt idx="13">
                  <c:v>11716570224.124748</c:v>
                </c:pt>
                <c:pt idx="14">
                  <c:v>11854411117.56415</c:v>
                </c:pt>
                <c:pt idx="15">
                  <c:v>11995533923.754751</c:v>
                </c:pt>
                <c:pt idx="16">
                  <c:v>12140057265.727015</c:v>
                </c:pt>
                <c:pt idx="17">
                  <c:v>12288105552.988825</c:v>
                </c:pt>
                <c:pt idx="18">
                  <c:v>12439809338.714888</c:v>
                </c:pt>
                <c:pt idx="19">
                  <c:v>12595305703.725266</c:v>
                </c:pt>
                <c:pt idx="20">
                  <c:v>12754738669.626806</c:v>
                </c:pt>
                <c:pt idx="21">
                  <c:v>12918259643.73464</c:v>
                </c:pt>
                <c:pt idx="22">
                  <c:v>13086027898.662832</c:v>
                </c:pt>
                <c:pt idx="23">
                  <c:v>13258211089.777411</c:v>
                </c:pt>
                <c:pt idx="24">
                  <c:v>13434985814.045567</c:v>
                </c:pt>
                <c:pt idx="25">
                  <c:v>13616538214.196901</c:v>
                </c:pt>
                <c:pt idx="26">
                  <c:v>13803064632.541685</c:v>
                </c:pt>
                <c:pt idx="27">
                  <c:v>13994772319.273901</c:v>
                </c:pt>
                <c:pt idx="28">
                  <c:v>14191880200.630796</c:v>
                </c:pt>
                <c:pt idx="29">
                  <c:v>14394619712.894588</c:v>
                </c:pt>
                <c:pt idx="30">
                  <c:v>14603235708.915968</c:v>
                </c:pt>
                <c:pt idx="31">
                  <c:v>14817987444.624842</c:v>
                </c:pt>
                <c:pt idx="32">
                  <c:v>15039149653.885218</c:v>
                </c:pt>
                <c:pt idx="33">
                  <c:v>15267013721.064013</c:v>
                </c:pt>
                <c:pt idx="34">
                  <c:v>15501888961.836849</c:v>
                </c:pt>
                <c:pt idx="35">
                  <c:v>15744104024.069221</c:v>
                </c:pt>
                <c:pt idx="36">
                  <c:v>15994008422.114727</c:v>
                </c:pt>
                <c:pt idx="37">
                  <c:v>16251974219.593557</c:v>
                </c:pt>
                <c:pt idx="38">
                  <c:v>16518397877.689976</c:v>
                </c:pt>
                <c:pt idx="39">
                  <c:v>16793702288.279251</c:v>
                </c:pt>
                <c:pt idx="40">
                  <c:v>17078339013.813021</c:v>
                </c:pt>
                <c:pt idx="41">
                  <c:v>17372790758.916557</c:v>
                </c:pt>
                <c:pt idx="42">
                  <c:v>17677574102.153835</c:v>
                </c:pt>
                <c:pt idx="43">
                  <c:v>17993242520.481277</c:v>
                </c:pt>
                <c:pt idx="44">
                  <c:v>18320389743.641491</c:v>
                </c:pt>
                <c:pt idx="45">
                  <c:v>18659653481.266838</c:v>
                </c:pt>
                <c:pt idx="46">
                  <c:v>19011719571.918705</c:v>
                </c:pt>
                <c:pt idx="47">
                  <c:v>19377326610.861385</c:v>
                </c:pt>
                <c:pt idx="48">
                  <c:v>19757271122.279175</c:v>
                </c:pt>
                <c:pt idx="49">
                  <c:v>20152413352.158665</c:v>
                </c:pt>
                <c:pt idx="50">
                  <c:v>20563683770.50251</c:v>
                </c:pt>
                <c:pt idx="51">
                  <c:v>20992090386.318829</c:v>
                </c:pt>
                <c:pt idx="52">
                  <c:v>21438726996.437698</c:v>
                </c:pt>
                <c:pt idx="53">
                  <c:v>21904782510.25864</c:v>
                </c:pt>
                <c:pt idx="54">
                  <c:v>22391551517.796135</c:v>
                </c:pt>
                <c:pt idx="55">
                  <c:v>22900446298.820068</c:v>
                </c:pt>
                <c:pt idx="56">
                  <c:v>23433010507.687901</c:v>
                </c:pt>
                <c:pt idx="57">
                  <c:v>23990934813.150059</c:v>
                </c:pt>
                <c:pt idx="58">
                  <c:v>24576074826.903999</c:v>
                </c:pt>
                <c:pt idx="59">
                  <c:v>25190471721.427635</c:v>
                </c:pt>
                <c:pt idx="60">
                  <c:v>25836376019.782505</c:v>
                </c:pt>
                <c:pt idx="61">
                  <c:v>26516275141.696316</c:v>
                </c:pt>
                <c:pt idx="62">
                  <c:v>27232925416.571339</c:v>
                </c:pt>
                <c:pt idx="63">
                  <c:v>27989389431.986511</c:v>
                </c:pt>
                <c:pt idx="64">
                  <c:v>28789079784.790691</c:v>
                </c:pt>
                <c:pt idx="65">
                  <c:v>29635810552.965816</c:v>
                </c:pt>
                <c:pt idx="66">
                  <c:v>30533858125.997211</c:v>
                </c:pt>
                <c:pt idx="67">
                  <c:v>31488033440.921535</c:v>
                </c:pt>
                <c:pt idx="68">
                  <c:v>32503768199.525093</c:v>
                </c:pt>
                <c:pt idx="69">
                  <c:v>33587218328.956612</c:v>
                </c:pt>
                <c:pt idx="70">
                  <c:v>34745388847.952385</c:v>
                </c:pt>
                <c:pt idx="71">
                  <c:v>35986285490.070671</c:v>
                </c:pt>
                <c:pt idx="72">
                  <c:v>37319100020.928223</c:v>
                </c:pt>
                <c:pt idx="73">
                  <c:v>38754438320.889687</c:v>
                </c:pt>
                <c:pt idx="74">
                  <c:v>40304603207.521042</c:v>
                </c:pt>
                <c:pt idx="75">
                  <c:v>41983947963.550903</c:v>
                </c:pt>
                <c:pt idx="76">
                  <c:v>43809322089.379028</c:v>
                </c:pt>
                <c:pt idx="77">
                  <c:v>45800638624.267738</c:v>
                </c:pt>
                <c:pt idx="78">
                  <c:v>47981603559.056633</c:v>
                </c:pt>
                <c:pt idx="79">
                  <c:v>50380664072.358643</c:v>
                </c:pt>
                <c:pt idx="80">
                  <c:v>53032256209.306335</c:v>
                </c:pt>
                <c:pt idx="81">
                  <c:v>55978468452.571732</c:v>
                </c:pt>
                <c:pt idx="82">
                  <c:v>59271292435.186432</c:v>
                </c:pt>
                <c:pt idx="83">
                  <c:v>62975717669.34565</c:v>
                </c:pt>
                <c:pt idx="84">
                  <c:v>67174064164.774986</c:v>
                </c:pt>
                <c:pt idx="85">
                  <c:v>71972171880.570663</c:v>
                </c:pt>
                <c:pt idx="86">
                  <c:v>77508446842.496552</c:v>
                </c:pt>
                <c:pt idx="87">
                  <c:v>83967430311.510208</c:v>
                </c:pt>
                <c:pt idx="88">
                  <c:v>91600769304.607315</c:v>
                </c:pt>
                <c:pt idx="89">
                  <c:v>100760769406.82236</c:v>
                </c:pt>
                <c:pt idx="90">
                  <c:v>111956316085.78355</c:v>
                </c:pt>
                <c:pt idx="91">
                  <c:v>125950736917.56952</c:v>
                </c:pt>
                <c:pt idx="92">
                  <c:v>143943545566.42621</c:v>
                </c:pt>
                <c:pt idx="93">
                  <c:v>167933929397.00089</c:v>
                </c:pt>
                <c:pt idx="94">
                  <c:v>201520421344.05106</c:v>
                </c:pt>
                <c:pt idx="95">
                  <c:v>251900077000.64044</c:v>
                </c:pt>
                <c:pt idx="96">
                  <c:v>335865996352.29077</c:v>
                </c:pt>
                <c:pt idx="97">
                  <c:v>503797360347.77612</c:v>
                </c:pt>
                <c:pt idx="98">
                  <c:v>1007589133419.5259</c:v>
                </c:pt>
              </c:numCache>
            </c:numRef>
          </c:yVal>
          <c:smooth val="1"/>
        </c:ser>
        <c:ser>
          <c:idx val="4"/>
          <c:order val="1"/>
          <c:tx>
            <c:strRef>
              <c:f>'Segregation - Table'!$F$1:$F$2</c:f>
              <c:strCache>
                <c:ptCount val="1"/>
                <c:pt idx="0">
                  <c:v>C [at/cm³]</c:v>
                </c:pt>
              </c:strCache>
            </c:strRef>
          </c:tx>
          <c:marker>
            <c:symbol val="none"/>
          </c:marker>
          <c:xVal>
            <c:numRef>
              <c:f>'Segregation - Table'!$A$3:$A$101</c:f>
              <c:numCache>
                <c:formatCode>General</c:formatCode>
                <c:ptCount val="99"/>
                <c:pt idx="0">
                  <c:v>0.01</c:v>
                </c:pt>
                <c:pt idx="1">
                  <c:v>0.02</c:v>
                </c:pt>
                <c:pt idx="2">
                  <c:v>0.03</c:v>
                </c:pt>
                <c:pt idx="3">
                  <c:v>0.04</c:v>
                </c:pt>
                <c:pt idx="4">
                  <c:v>0.05</c:v>
                </c:pt>
                <c:pt idx="5">
                  <c:v>0.06</c:v>
                </c:pt>
                <c:pt idx="6">
                  <c:v>7.0000000000000007E-2</c:v>
                </c:pt>
                <c:pt idx="7">
                  <c:v>0.08</c:v>
                </c:pt>
                <c:pt idx="8">
                  <c:v>0.09</c:v>
                </c:pt>
                <c:pt idx="9">
                  <c:v>0.1</c:v>
                </c:pt>
                <c:pt idx="10">
                  <c:v>0.11</c:v>
                </c:pt>
                <c:pt idx="11">
                  <c:v>0.12</c:v>
                </c:pt>
                <c:pt idx="12">
                  <c:v>0.13</c:v>
                </c:pt>
                <c:pt idx="13">
                  <c:v>0.14000000000000001</c:v>
                </c:pt>
                <c:pt idx="14">
                  <c:v>0.15</c:v>
                </c:pt>
                <c:pt idx="15">
                  <c:v>0.16</c:v>
                </c:pt>
                <c:pt idx="16">
                  <c:v>0.17</c:v>
                </c:pt>
                <c:pt idx="17">
                  <c:v>0.18</c:v>
                </c:pt>
                <c:pt idx="18">
                  <c:v>0.19</c:v>
                </c:pt>
                <c:pt idx="19">
                  <c:v>0.2</c:v>
                </c:pt>
                <c:pt idx="20">
                  <c:v>0.21</c:v>
                </c:pt>
                <c:pt idx="21">
                  <c:v>0.22</c:v>
                </c:pt>
                <c:pt idx="22">
                  <c:v>0.23</c:v>
                </c:pt>
                <c:pt idx="23">
                  <c:v>0.24</c:v>
                </c:pt>
                <c:pt idx="24">
                  <c:v>0.25</c:v>
                </c:pt>
                <c:pt idx="25">
                  <c:v>0.26</c:v>
                </c:pt>
                <c:pt idx="26">
                  <c:v>0.27</c:v>
                </c:pt>
                <c:pt idx="27">
                  <c:v>0.28000000000000003</c:v>
                </c:pt>
                <c:pt idx="28">
                  <c:v>0.28999999999999998</c:v>
                </c:pt>
                <c:pt idx="29">
                  <c:v>0.3</c:v>
                </c:pt>
                <c:pt idx="30">
                  <c:v>0.31</c:v>
                </c:pt>
                <c:pt idx="31">
                  <c:v>0.32</c:v>
                </c:pt>
                <c:pt idx="32">
                  <c:v>0.33</c:v>
                </c:pt>
                <c:pt idx="33">
                  <c:v>0.34</c:v>
                </c:pt>
                <c:pt idx="34">
                  <c:v>0.35</c:v>
                </c:pt>
                <c:pt idx="35">
                  <c:v>0.36</c:v>
                </c:pt>
                <c:pt idx="36">
                  <c:v>0.37</c:v>
                </c:pt>
                <c:pt idx="37">
                  <c:v>0.38</c:v>
                </c:pt>
                <c:pt idx="38">
                  <c:v>0.39</c:v>
                </c:pt>
                <c:pt idx="39">
                  <c:v>0.4</c:v>
                </c:pt>
                <c:pt idx="40">
                  <c:v>0.41</c:v>
                </c:pt>
                <c:pt idx="41">
                  <c:v>0.42</c:v>
                </c:pt>
                <c:pt idx="42">
                  <c:v>0.43</c:v>
                </c:pt>
                <c:pt idx="43">
                  <c:v>0.44</c:v>
                </c:pt>
                <c:pt idx="44">
                  <c:v>0.45</c:v>
                </c:pt>
                <c:pt idx="45">
                  <c:v>0.46</c:v>
                </c:pt>
                <c:pt idx="46">
                  <c:v>0.47</c:v>
                </c:pt>
                <c:pt idx="47">
                  <c:v>0.48</c:v>
                </c:pt>
                <c:pt idx="48">
                  <c:v>0.49</c:v>
                </c:pt>
                <c:pt idx="49">
                  <c:v>0.5</c:v>
                </c:pt>
                <c:pt idx="50">
                  <c:v>0.51</c:v>
                </c:pt>
                <c:pt idx="51">
                  <c:v>0.52</c:v>
                </c:pt>
                <c:pt idx="52">
                  <c:v>0.53</c:v>
                </c:pt>
                <c:pt idx="53">
                  <c:v>0.54</c:v>
                </c:pt>
                <c:pt idx="54">
                  <c:v>0.55000000000000004</c:v>
                </c:pt>
                <c:pt idx="55">
                  <c:v>0.56000000000000005</c:v>
                </c:pt>
                <c:pt idx="56">
                  <c:v>0.56999999999999995</c:v>
                </c:pt>
                <c:pt idx="57">
                  <c:v>0.57999999999999996</c:v>
                </c:pt>
                <c:pt idx="58">
                  <c:v>0.59</c:v>
                </c:pt>
                <c:pt idx="59">
                  <c:v>0.6</c:v>
                </c:pt>
                <c:pt idx="60">
                  <c:v>0.61</c:v>
                </c:pt>
                <c:pt idx="61">
                  <c:v>0.62</c:v>
                </c:pt>
                <c:pt idx="62">
                  <c:v>0.63</c:v>
                </c:pt>
                <c:pt idx="63">
                  <c:v>0.64</c:v>
                </c:pt>
                <c:pt idx="64">
                  <c:v>0.65</c:v>
                </c:pt>
                <c:pt idx="65">
                  <c:v>0.66</c:v>
                </c:pt>
                <c:pt idx="66">
                  <c:v>0.67</c:v>
                </c:pt>
                <c:pt idx="67">
                  <c:v>0.68</c:v>
                </c:pt>
                <c:pt idx="68">
                  <c:v>0.69</c:v>
                </c:pt>
                <c:pt idx="69">
                  <c:v>0.7</c:v>
                </c:pt>
                <c:pt idx="70">
                  <c:v>0.71</c:v>
                </c:pt>
                <c:pt idx="71">
                  <c:v>0.72</c:v>
                </c:pt>
                <c:pt idx="72">
                  <c:v>0.73</c:v>
                </c:pt>
                <c:pt idx="73">
                  <c:v>0.74</c:v>
                </c:pt>
                <c:pt idx="74">
                  <c:v>0.75</c:v>
                </c:pt>
                <c:pt idx="75">
                  <c:v>0.76</c:v>
                </c:pt>
                <c:pt idx="76">
                  <c:v>0.77</c:v>
                </c:pt>
                <c:pt idx="77">
                  <c:v>0.78</c:v>
                </c:pt>
                <c:pt idx="78">
                  <c:v>0.79</c:v>
                </c:pt>
                <c:pt idx="79">
                  <c:v>0.8</c:v>
                </c:pt>
                <c:pt idx="80">
                  <c:v>0.81</c:v>
                </c:pt>
                <c:pt idx="81">
                  <c:v>0.82</c:v>
                </c:pt>
                <c:pt idx="82">
                  <c:v>0.83</c:v>
                </c:pt>
                <c:pt idx="83">
                  <c:v>0.84</c:v>
                </c:pt>
                <c:pt idx="84">
                  <c:v>0.85</c:v>
                </c:pt>
                <c:pt idx="85">
                  <c:v>0.86</c:v>
                </c:pt>
                <c:pt idx="86">
                  <c:v>0.87</c:v>
                </c:pt>
                <c:pt idx="87">
                  <c:v>0.88</c:v>
                </c:pt>
                <c:pt idx="88">
                  <c:v>0.89</c:v>
                </c:pt>
                <c:pt idx="89">
                  <c:v>0.9</c:v>
                </c:pt>
                <c:pt idx="90">
                  <c:v>0.91</c:v>
                </c:pt>
                <c:pt idx="91">
                  <c:v>0.92</c:v>
                </c:pt>
                <c:pt idx="92">
                  <c:v>0.93</c:v>
                </c:pt>
                <c:pt idx="93">
                  <c:v>0.94</c:v>
                </c:pt>
                <c:pt idx="94">
                  <c:v>0.95</c:v>
                </c:pt>
                <c:pt idx="95">
                  <c:v>0.96</c:v>
                </c:pt>
                <c:pt idx="96">
                  <c:v>0.97</c:v>
                </c:pt>
                <c:pt idx="97">
                  <c:v>0.98</c:v>
                </c:pt>
                <c:pt idx="98">
                  <c:v>0.99</c:v>
                </c:pt>
              </c:numCache>
            </c:numRef>
          </c:xVal>
          <c:yVal>
            <c:numRef>
              <c:f>'Segregation - Table'!$F$3:$F$101</c:f>
              <c:numCache>
                <c:formatCode>0.00E+00</c:formatCode>
                <c:ptCount val="99"/>
                <c:pt idx="0">
                  <c:v>1.4188602527183184E+16</c:v>
                </c:pt>
                <c:pt idx="1">
                  <c:v>1.4324655773880734E+16</c:v>
                </c:pt>
                <c:pt idx="2">
                  <c:v>1.4463429248411342E+16</c:v>
                </c:pt>
                <c:pt idx="3">
                  <c:v>1.4605006231902338E+16</c:v>
                </c:pt>
                <c:pt idx="4">
                  <c:v>1.4749473458375096E+16</c:v>
                </c:pt>
                <c:pt idx="5">
                  <c:v>1.4896921296148342E+16</c:v>
                </c:pt>
                <c:pt idx="6">
                  <c:v>1.5047443940824148E+16</c:v>
                </c:pt>
                <c:pt idx="7">
                  <c:v>1.5201139620730148E+16</c:v>
                </c:pt>
                <c:pt idx="8">
                  <c:v>1.5358110815767518E+16</c:v>
                </c:pt>
                <c:pt idx="9">
                  <c:v>1.55184644906982E+16</c:v>
                </c:pt>
                <c:pt idx="10">
                  <c:v>1.5682312343996902E+16</c:v>
                </c:pt>
                <c:pt idx="11">
                  <c:v>1.5849771073494944E+16</c:v>
                </c:pt>
                <c:pt idx="12">
                  <c:v>1.6020962660154994E+16</c:v>
                </c:pt>
                <c:pt idx="13">
                  <c:v>1.6196014671439338E+16</c:v>
                </c:pt>
                <c:pt idx="14">
                  <c:v>1.6375060585870816E+16</c:v>
                </c:pt>
                <c:pt idx="15">
                  <c:v>1.6558240140536812E+16</c:v>
                </c:pt>
                <c:pt idx="16">
                  <c:v>1.6745699703453908E+16</c:v>
                </c:pt>
                <c:pt idx="17">
                  <c:v>1.6937592672896552E+16</c:v>
                </c:pt>
                <c:pt idx="18">
                  <c:v>1.713407990599914E+16</c:v>
                </c:pt>
                <c:pt idx="19">
                  <c:v>1.7335330179170032E+16</c:v>
                </c:pt>
                <c:pt idx="20">
                  <c:v>1.7541520683111086E+16</c:v>
                </c:pt>
                <c:pt idx="21">
                  <c:v>1.7752837555520558E+16</c:v>
                </c:pt>
                <c:pt idx="22">
                  <c:v>1.796947645487442E+16</c:v>
                </c:pt>
                <c:pt idx="23">
                  <c:v>1.8191643179035824E+16</c:v>
                </c:pt>
                <c:pt idx="24">
                  <c:v>1.841955433283912E+16</c:v>
                </c:pt>
                <c:pt idx="25">
                  <c:v>1.86534380492396E+16</c:v>
                </c:pt>
                <c:pt idx="26">
                  <c:v>1.8893534769119428E+16</c:v>
                </c:pt>
                <c:pt idx="27">
                  <c:v>1.9140098085401108E+16</c:v>
                </c:pt>
                <c:pt idx="28">
                  <c:v>1.9393395657751848E+16</c:v>
                </c:pt>
                <c:pt idx="29">
                  <c:v>1.9653710204874348E+16</c:v>
                </c:pt>
                <c:pt idx="30">
                  <c:v>1.9921340582184392E+16</c:v>
                </c:pt>
                <c:pt idx="31">
                  <c:v>2.0196602953585896E+16</c:v>
                </c:pt>
                <c:pt idx="32">
                  <c:v>2.0479832067085928E+16</c:v>
                </c:pt>
                <c:pt idx="33">
                  <c:v>2.0771382645163872E+16</c:v>
                </c:pt>
                <c:pt idx="34">
                  <c:v>2.1071630902141236E+16</c:v>
                </c:pt>
                <c:pt idx="35">
                  <c:v>2.138097620231756E+16</c:v>
                </c:pt>
                <c:pt idx="36">
                  <c:v>2.1699842874371712E+16</c:v>
                </c:pt>
                <c:pt idx="37">
                  <c:v>2.2028682199511984E+16</c:v>
                </c:pt>
                <c:pt idx="38">
                  <c:v>2.2367974593132928E+16</c:v>
                </c:pt>
                <c:pt idx="39">
                  <c:v>2.2718232002350236E+16</c:v>
                </c:pt>
                <c:pt idx="40">
                  <c:v>2.3080000544794196E+16</c:v>
                </c:pt>
                <c:pt idx="41">
                  <c:v>2.3453863417514952E+16</c:v>
                </c:pt>
                <c:pt idx="42">
                  <c:v>2.3840444108869856E+16</c:v>
                </c:pt>
                <c:pt idx="43">
                  <c:v>2.4240409950921564E+16</c:v>
                </c:pt>
                <c:pt idx="44">
                  <c:v>2.4654476055290032E+16</c:v>
                </c:pt>
                <c:pt idx="45">
                  <c:v>2.5083409681712816E+16</c:v>
                </c:pt>
                <c:pt idx="46">
                  <c:v>2.5528035095942504E+16</c:v>
                </c:pt>
                <c:pt idx="47">
                  <c:v>2.5989238982252328E+16</c:v>
                </c:pt>
                <c:pt idx="48">
                  <c:v>2.64679764859768E+16</c:v>
                </c:pt>
                <c:pt idx="49">
                  <c:v>2.6965277973485084E+16</c:v>
                </c:pt>
                <c:pt idx="50">
                  <c:v>2.7482256611138528E+16</c:v>
                </c:pt>
                <c:pt idx="51">
                  <c:v>2.8020116881571588E+16</c:v>
                </c:pt>
                <c:pt idx="52">
                  <c:v>2.8580164175615028E+16</c:v>
                </c:pt>
                <c:pt idx="53">
                  <c:v>2.9163815622040176E+16</c:v>
                </c:pt>
                <c:pt idx="54">
                  <c:v>2.97726123459E+16</c:v>
                </c:pt>
                <c:pt idx="55">
                  <c:v>3.0408233380646356E+16</c:v>
                </c:pt>
                <c:pt idx="56">
                  <c:v>3.1072511500754632E+16</c:v>
                </c:pt>
                <c:pt idx="57">
                  <c:v>3.1767451291976572E+16</c:v>
                </c:pt>
                <c:pt idx="58">
                  <c:v>3.2495249837712324E+16</c:v>
                </c:pt>
                <c:pt idx="59">
                  <c:v>3.3258320475068436E+16</c:v>
                </c:pt>
                <c:pt idx="60">
                  <c:v>3.4059320166441816E+16</c:v>
                </c:pt>
                <c:pt idx="61">
                  <c:v>3.4901181146434508E+16</c:v>
                </c:pt>
                <c:pt idx="62">
                  <c:v>3.5787147645384404E+16</c:v>
                </c:pt>
                <c:pt idx="63">
                  <c:v>3.6720818667382936E+16</c:v>
                </c:pt>
                <c:pt idx="64">
                  <c:v>3.7706198022305512E+16</c:v>
                </c:pt>
                <c:pt idx="65">
                  <c:v>3.8747753091267208E+16</c:v>
                </c:pt>
                <c:pt idx="66">
                  <c:v>3.9850484160562408E+16</c:v>
                </c:pt>
                <c:pt idx="67">
                  <c:v>4.1020006614061176E+16</c:v>
                </c:pt>
                <c:pt idx="68">
                  <c:v>4.2262648860021976E+16</c:v>
                </c:pt>
                <c:pt idx="69">
                  <c:v>4.3585569628723064E+16</c:v>
                </c:pt>
                <c:pt idx="70">
                  <c:v>4.4996899271955024E+16</c:v>
                </c:pt>
                <c:pt idx="71">
                  <c:v>4.6505911007308296E+16</c:v>
                </c:pt>
                <c:pt idx="72">
                  <c:v>4.8123229796006096E+16</c:v>
                </c:pt>
                <c:pt idx="73">
                  <c:v>4.9861088888488224E+16</c:v>
                </c:pt>
                <c:pt idx="74">
                  <c:v>5.1733647255192232E+16</c:v>
                </c:pt>
                <c:pt idx="75">
                  <c:v>5.3757385487583488E+16</c:v>
                </c:pt>
                <c:pt idx="76">
                  <c:v>5.5951603817681512E+16</c:v>
                </c:pt>
                <c:pt idx="77">
                  <c:v>5.8339054428245672E+16</c:v>
                </c:pt>
                <c:pt idx="78">
                  <c:v>6.0946752373612288E+16</c:v>
                </c:pt>
                <c:pt idx="79">
                  <c:v>6.3807027001507872E+16</c:v>
                </c:pt>
                <c:pt idx="80">
                  <c:v>6.6958901591692048E+16</c:v>
                </c:pt>
                <c:pt idx="81">
                  <c:v>7.0449927559739632E+16</c:v>
                </c:pt>
                <c:pt idx="82">
                  <c:v>7.4338658489854432E+16</c:v>
                </c:pt>
                <c:pt idx="83">
                  <c:v>7.8698041038707824E+16</c:v>
                </c:pt>
                <c:pt idx="84">
                  <c:v>8.3620146130374048E+16</c:v>
                </c:pt>
                <c:pt idx="85">
                  <c:v>8.922290353168944E+16</c:v>
                </c:pt>
                <c:pt idx="86">
                  <c:v>9.5659907042428768E+16</c:v>
                </c:pt>
                <c:pt idx="87">
                  <c:v>1.0313506209395102E+17</c:v>
                </c:pt>
                <c:pt idx="88">
                  <c:v>1.1192512333675954E+17</c:v>
                </c:pt>
                <c:pt idx="89">
                  <c:v>1.2241558312672962E+17</c:v>
                </c:pt>
                <c:pt idx="90">
                  <c:v>1.3516017543424469E+17</c:v>
                </c:pt>
                <c:pt idx="91">
                  <c:v>1.5098441405923923E+17</c:v>
                </c:pt>
                <c:pt idx="92">
                  <c:v>1.7117665995993824E+17</c:v>
                </c:pt>
                <c:pt idx="93">
                  <c:v>1.9786752902222061E+17</c:v>
                </c:pt>
                <c:pt idx="94">
                  <c:v>2.3485775307950166E+17</c:v>
                </c:pt>
                <c:pt idx="95">
                  <c:v>2.8966786196875392E+17</c:v>
                </c:pt>
                <c:pt idx="96">
                  <c:v>3.7961444194113325E+17</c:v>
                </c:pt>
                <c:pt idx="97">
                  <c:v>5.5573597301657792E+17</c:v>
                </c:pt>
                <c:pt idx="98">
                  <c:v>1.0661951574662331E+18</c:v>
                </c:pt>
              </c:numCache>
            </c:numRef>
          </c:yVal>
          <c:smooth val="1"/>
        </c:ser>
        <c:ser>
          <c:idx val="6"/>
          <c:order val="2"/>
          <c:tx>
            <c:strRef>
              <c:f>'Segregation - Table'!$H$1:$H$2</c:f>
              <c:strCache>
                <c:ptCount val="1"/>
                <c:pt idx="0">
                  <c:v>Ge [at/cm³]</c:v>
                </c:pt>
              </c:strCache>
            </c:strRef>
          </c:tx>
          <c:marker>
            <c:symbol val="none"/>
          </c:marker>
          <c:xVal>
            <c:numRef>
              <c:f>'Segregation - Table'!$A$3:$A$101</c:f>
              <c:numCache>
                <c:formatCode>General</c:formatCode>
                <c:ptCount val="99"/>
                <c:pt idx="0">
                  <c:v>0.01</c:v>
                </c:pt>
                <c:pt idx="1">
                  <c:v>0.02</c:v>
                </c:pt>
                <c:pt idx="2">
                  <c:v>0.03</c:v>
                </c:pt>
                <c:pt idx="3">
                  <c:v>0.04</c:v>
                </c:pt>
                <c:pt idx="4">
                  <c:v>0.05</c:v>
                </c:pt>
                <c:pt idx="5">
                  <c:v>0.06</c:v>
                </c:pt>
                <c:pt idx="6">
                  <c:v>7.0000000000000007E-2</c:v>
                </c:pt>
                <c:pt idx="7">
                  <c:v>0.08</c:v>
                </c:pt>
                <c:pt idx="8">
                  <c:v>0.09</c:v>
                </c:pt>
                <c:pt idx="9">
                  <c:v>0.1</c:v>
                </c:pt>
                <c:pt idx="10">
                  <c:v>0.11</c:v>
                </c:pt>
                <c:pt idx="11">
                  <c:v>0.12</c:v>
                </c:pt>
                <c:pt idx="12">
                  <c:v>0.13</c:v>
                </c:pt>
                <c:pt idx="13">
                  <c:v>0.14000000000000001</c:v>
                </c:pt>
                <c:pt idx="14">
                  <c:v>0.15</c:v>
                </c:pt>
                <c:pt idx="15">
                  <c:v>0.16</c:v>
                </c:pt>
                <c:pt idx="16">
                  <c:v>0.17</c:v>
                </c:pt>
                <c:pt idx="17">
                  <c:v>0.18</c:v>
                </c:pt>
                <c:pt idx="18">
                  <c:v>0.19</c:v>
                </c:pt>
                <c:pt idx="19">
                  <c:v>0.2</c:v>
                </c:pt>
                <c:pt idx="20">
                  <c:v>0.21</c:v>
                </c:pt>
                <c:pt idx="21">
                  <c:v>0.22</c:v>
                </c:pt>
                <c:pt idx="22">
                  <c:v>0.23</c:v>
                </c:pt>
                <c:pt idx="23">
                  <c:v>0.24</c:v>
                </c:pt>
                <c:pt idx="24">
                  <c:v>0.25</c:v>
                </c:pt>
                <c:pt idx="25">
                  <c:v>0.26</c:v>
                </c:pt>
                <c:pt idx="26">
                  <c:v>0.27</c:v>
                </c:pt>
                <c:pt idx="27">
                  <c:v>0.28000000000000003</c:v>
                </c:pt>
                <c:pt idx="28">
                  <c:v>0.28999999999999998</c:v>
                </c:pt>
                <c:pt idx="29">
                  <c:v>0.3</c:v>
                </c:pt>
                <c:pt idx="30">
                  <c:v>0.31</c:v>
                </c:pt>
                <c:pt idx="31">
                  <c:v>0.32</c:v>
                </c:pt>
                <c:pt idx="32">
                  <c:v>0.33</c:v>
                </c:pt>
                <c:pt idx="33">
                  <c:v>0.34</c:v>
                </c:pt>
                <c:pt idx="34">
                  <c:v>0.35</c:v>
                </c:pt>
                <c:pt idx="35">
                  <c:v>0.36</c:v>
                </c:pt>
                <c:pt idx="36">
                  <c:v>0.37</c:v>
                </c:pt>
                <c:pt idx="37">
                  <c:v>0.38</c:v>
                </c:pt>
                <c:pt idx="38">
                  <c:v>0.39</c:v>
                </c:pt>
                <c:pt idx="39">
                  <c:v>0.4</c:v>
                </c:pt>
                <c:pt idx="40">
                  <c:v>0.41</c:v>
                </c:pt>
                <c:pt idx="41">
                  <c:v>0.42</c:v>
                </c:pt>
                <c:pt idx="42">
                  <c:v>0.43</c:v>
                </c:pt>
                <c:pt idx="43">
                  <c:v>0.44</c:v>
                </c:pt>
                <c:pt idx="44">
                  <c:v>0.45</c:v>
                </c:pt>
                <c:pt idx="45">
                  <c:v>0.46</c:v>
                </c:pt>
                <c:pt idx="46">
                  <c:v>0.47</c:v>
                </c:pt>
                <c:pt idx="47">
                  <c:v>0.48</c:v>
                </c:pt>
                <c:pt idx="48">
                  <c:v>0.49</c:v>
                </c:pt>
                <c:pt idx="49">
                  <c:v>0.5</c:v>
                </c:pt>
                <c:pt idx="50">
                  <c:v>0.51</c:v>
                </c:pt>
                <c:pt idx="51">
                  <c:v>0.52</c:v>
                </c:pt>
                <c:pt idx="52">
                  <c:v>0.53</c:v>
                </c:pt>
                <c:pt idx="53">
                  <c:v>0.54</c:v>
                </c:pt>
                <c:pt idx="54">
                  <c:v>0.55000000000000004</c:v>
                </c:pt>
                <c:pt idx="55">
                  <c:v>0.56000000000000005</c:v>
                </c:pt>
                <c:pt idx="56">
                  <c:v>0.56999999999999995</c:v>
                </c:pt>
                <c:pt idx="57">
                  <c:v>0.57999999999999996</c:v>
                </c:pt>
                <c:pt idx="58">
                  <c:v>0.59</c:v>
                </c:pt>
                <c:pt idx="59">
                  <c:v>0.6</c:v>
                </c:pt>
                <c:pt idx="60">
                  <c:v>0.61</c:v>
                </c:pt>
                <c:pt idx="61">
                  <c:v>0.62</c:v>
                </c:pt>
                <c:pt idx="62">
                  <c:v>0.63</c:v>
                </c:pt>
                <c:pt idx="63">
                  <c:v>0.64</c:v>
                </c:pt>
                <c:pt idx="64">
                  <c:v>0.65</c:v>
                </c:pt>
                <c:pt idx="65">
                  <c:v>0.66</c:v>
                </c:pt>
                <c:pt idx="66">
                  <c:v>0.67</c:v>
                </c:pt>
                <c:pt idx="67">
                  <c:v>0.68</c:v>
                </c:pt>
                <c:pt idx="68">
                  <c:v>0.69</c:v>
                </c:pt>
                <c:pt idx="69">
                  <c:v>0.7</c:v>
                </c:pt>
                <c:pt idx="70">
                  <c:v>0.71</c:v>
                </c:pt>
                <c:pt idx="71">
                  <c:v>0.72</c:v>
                </c:pt>
                <c:pt idx="72">
                  <c:v>0.73</c:v>
                </c:pt>
                <c:pt idx="73">
                  <c:v>0.74</c:v>
                </c:pt>
                <c:pt idx="74">
                  <c:v>0.75</c:v>
                </c:pt>
                <c:pt idx="75">
                  <c:v>0.76</c:v>
                </c:pt>
                <c:pt idx="76">
                  <c:v>0.77</c:v>
                </c:pt>
                <c:pt idx="77">
                  <c:v>0.78</c:v>
                </c:pt>
                <c:pt idx="78">
                  <c:v>0.79</c:v>
                </c:pt>
                <c:pt idx="79">
                  <c:v>0.8</c:v>
                </c:pt>
                <c:pt idx="80">
                  <c:v>0.81</c:v>
                </c:pt>
                <c:pt idx="81">
                  <c:v>0.82</c:v>
                </c:pt>
                <c:pt idx="82">
                  <c:v>0.83</c:v>
                </c:pt>
                <c:pt idx="83">
                  <c:v>0.84</c:v>
                </c:pt>
                <c:pt idx="84">
                  <c:v>0.85</c:v>
                </c:pt>
                <c:pt idx="85">
                  <c:v>0.86</c:v>
                </c:pt>
                <c:pt idx="86">
                  <c:v>0.87</c:v>
                </c:pt>
                <c:pt idx="87">
                  <c:v>0.88</c:v>
                </c:pt>
                <c:pt idx="88">
                  <c:v>0.89</c:v>
                </c:pt>
                <c:pt idx="89">
                  <c:v>0.9</c:v>
                </c:pt>
                <c:pt idx="90">
                  <c:v>0.91</c:v>
                </c:pt>
                <c:pt idx="91">
                  <c:v>0.92</c:v>
                </c:pt>
                <c:pt idx="92">
                  <c:v>0.93</c:v>
                </c:pt>
                <c:pt idx="93">
                  <c:v>0.94</c:v>
                </c:pt>
                <c:pt idx="94">
                  <c:v>0.95</c:v>
                </c:pt>
                <c:pt idx="95">
                  <c:v>0.96</c:v>
                </c:pt>
                <c:pt idx="96">
                  <c:v>0.97</c:v>
                </c:pt>
                <c:pt idx="97">
                  <c:v>0.98</c:v>
                </c:pt>
                <c:pt idx="98">
                  <c:v>0.99</c:v>
                </c:pt>
              </c:numCache>
            </c:numRef>
          </c:xVal>
          <c:yVal>
            <c:numRef>
              <c:f>'Segregation - Table'!$H$3:$H$101</c:f>
              <c:numCache>
                <c:formatCode>0.00E+00</c:formatCode>
                <c:ptCount val="99"/>
                <c:pt idx="0">
                  <c:v>129066236335708.06</c:v>
                </c:pt>
                <c:pt idx="1">
                  <c:v>130339563994452.97</c:v>
                </c:pt>
                <c:pt idx="2">
                  <c:v>131638708268456.69</c:v>
                </c:pt>
                <c:pt idx="3">
                  <c:v>132964466916299.67</c:v>
                </c:pt>
                <c:pt idx="4">
                  <c:v>134317671003545.72</c:v>
                </c:pt>
                <c:pt idx="5">
                  <c:v>135699186662391.34</c:v>
                </c:pt>
                <c:pt idx="6">
                  <c:v>137109916964197.02</c:v>
                </c:pt>
                <c:pt idx="7">
                  <c:v>138550803913446.47</c:v>
                </c:pt>
                <c:pt idx="8">
                  <c:v>140022830572429.73</c:v>
                </c:pt>
                <c:pt idx="9">
                  <c:v>141527023326766.81</c:v>
                </c:pt>
                <c:pt idx="10">
                  <c:v>143064454302795.62</c:v>
                </c:pt>
                <c:pt idx="11">
                  <c:v>144636243948845.22</c:v>
                </c:pt>
                <c:pt idx="12">
                  <c:v>146243563793515</c:v>
                </c:pt>
                <c:pt idx="13">
                  <c:v>147887639395298.09</c:v>
                </c:pt>
                <c:pt idx="14">
                  <c:v>149569753499228.09</c:v>
                </c:pt>
                <c:pt idx="15">
                  <c:v>151291249417717.31</c:v>
                </c:pt>
                <c:pt idx="16">
                  <c:v>153053534654400.84</c:v>
                </c:pt>
                <c:pt idx="17">
                  <c:v>154858084791629.69</c:v>
                </c:pt>
                <c:pt idx="18">
                  <c:v>156706447664284.59</c:v>
                </c:pt>
                <c:pt idx="19">
                  <c:v>158600247844841.16</c:v>
                </c:pt>
                <c:pt idx="20">
                  <c:v>160541191467129.47</c:v>
                </c:pt>
                <c:pt idx="21">
                  <c:v>162531071419034.37</c:v>
                </c:pt>
                <c:pt idx="22">
                  <c:v>164571772937511.59</c:v>
                </c:pt>
                <c:pt idx="23">
                  <c:v>166665279642791.97</c:v>
                </c:pt>
                <c:pt idx="24">
                  <c:v>168813680052563.19</c:v>
                </c:pt>
                <c:pt idx="25">
                  <c:v>171019174621307.84</c:v>
                </c:pt>
                <c:pt idx="26">
                  <c:v>173284083354907.47</c:v>
                </c:pt>
                <c:pt idx="27">
                  <c:v>175610854056164.09</c:v>
                </c:pt>
                <c:pt idx="28">
                  <c:v>178002071263135.69</c:v>
                </c:pt>
                <c:pt idx="29">
                  <c:v>180460465949224.22</c:v>
                </c:pt>
                <c:pt idx="30">
                  <c:v>182988926061913.19</c:v>
                </c:pt>
                <c:pt idx="31">
                  <c:v>185590507986058.41</c:v>
                </c:pt>
                <c:pt idx="32">
                  <c:v>188268449027849.37</c:v>
                </c:pt>
                <c:pt idx="33">
                  <c:v>191026181027156.37</c:v>
                </c:pt>
                <c:pt idx="34">
                  <c:v>193867345219179.47</c:v>
                </c:pt>
                <c:pt idx="35">
                  <c:v>196795808481363.47</c:v>
                </c:pt>
                <c:pt idx="36">
                  <c:v>199815681118731.56</c:v>
                </c:pt>
                <c:pt idx="37">
                  <c:v>202931336360466.78</c:v>
                </c:pt>
                <c:pt idx="38">
                  <c:v>206147431763136.19</c:v>
                </c:pt>
                <c:pt idx="39">
                  <c:v>209468932741891.69</c:v>
                </c:pt>
                <c:pt idx="40">
                  <c:v>212901138480859.41</c:v>
                </c:pt>
                <c:pt idx="41">
                  <c:v>216449710508428.91</c:v>
                </c:pt>
                <c:pt idx="42">
                  <c:v>220120704263074.19</c:v>
                </c:pt>
                <c:pt idx="43">
                  <c:v>223920604021655.75</c:v>
                </c:pt>
                <c:pt idx="44">
                  <c:v>227856361616010.84</c:v>
                </c:pt>
                <c:pt idx="45">
                  <c:v>231935439426447.91</c:v>
                </c:pt>
                <c:pt idx="46">
                  <c:v>236165858214183.41</c:v>
                </c:pt>
                <c:pt idx="47">
                  <c:v>240556250440846.94</c:v>
                </c:pt>
                <c:pt idx="48">
                  <c:v>245115919824394.44</c:v>
                </c:pt>
                <c:pt idx="49">
                  <c:v>249854908000130.06</c:v>
                </c:pt>
                <c:pt idx="50">
                  <c:v>254784069296737.25</c:v>
                </c:pt>
                <c:pt idx="51">
                  <c:v>259915154804783.5</c:v>
                </c:pt>
                <c:pt idx="52">
                  <c:v>265260907114688.62</c:v>
                </c:pt>
                <c:pt idx="53">
                  <c:v>270835167339554.22</c:v>
                </c:pt>
                <c:pt idx="54">
                  <c:v>276652996324143.84</c:v>
                </c:pt>
                <c:pt idx="55">
                  <c:v>282730812285444.56</c:v>
                </c:pt>
                <c:pt idx="56">
                  <c:v>289086547546116.5</c:v>
                </c:pt>
                <c:pt idx="57">
                  <c:v>295739827526767.81</c:v>
                </c:pt>
                <c:pt idx="58">
                  <c:v>302712175777952.94</c:v>
                </c:pt>
                <c:pt idx="59">
                  <c:v>310027249585547.5</c:v>
                </c:pt>
                <c:pt idx="60">
                  <c:v>317711111608924.5</c:v>
                </c:pt>
                <c:pt idx="61">
                  <c:v>325792544155482.81</c:v>
                </c:pt>
                <c:pt idx="62">
                  <c:v>334303414116380.62</c:v>
                </c:pt>
                <c:pt idx="63">
                  <c:v>343279098363480.06</c:v>
                </c:pt>
                <c:pt idx="64">
                  <c:v>352758981637267.19</c:v>
                </c:pt>
                <c:pt idx="65">
                  <c:v>362787041773048.69</c:v>
                </c:pt>
                <c:pt idx="66">
                  <c:v>373412540695513</c:v>
                </c:pt>
                <c:pt idx="67">
                  <c:v>384690844197983.06</c:v>
                </c:pt>
                <c:pt idx="68">
                  <c:v>396684399434887.37</c:v>
                </c:pt>
                <c:pt idx="69">
                  <c:v>409463906734374.37</c:v>
                </c:pt>
                <c:pt idx="70">
                  <c:v>423109732389355.31</c:v>
                </c:pt>
                <c:pt idx="71">
                  <c:v>437713622353752.81</c:v>
                </c:pt>
                <c:pt idx="72">
                  <c:v>453380794443291.56</c:v>
                </c:pt>
                <c:pt idx="73">
                  <c:v>470232510404073.62</c:v>
                </c:pt>
                <c:pt idx="74">
                  <c:v>488409261494416.62</c:v>
                </c:pt>
                <c:pt idx="75">
                  <c:v>508074745561312.81</c:v>
                </c:pt>
                <c:pt idx="76">
                  <c:v>529420875202337.87</c:v>
                </c:pt>
                <c:pt idx="77">
                  <c:v>552674143307117.62</c:v>
                </c:pt>
                <c:pt idx="78">
                  <c:v>578103795970899</c:v>
                </c:pt>
                <c:pt idx="79">
                  <c:v>606032441888809</c:v>
                </c:pt>
                <c:pt idx="80">
                  <c:v>636849990920665.62</c:v>
                </c:pt>
                <c:pt idx="81">
                  <c:v>671032209293600.12</c:v>
                </c:pt>
                <c:pt idx="82">
                  <c:v>709165781734520</c:v>
                </c:pt>
                <c:pt idx="83">
                  <c:v>751982711175330.75</c:v>
                </c:pt>
                <c:pt idx="84">
                  <c:v>800408388602278.12</c:v>
                </c:pt>
                <c:pt idx="85">
                  <c:v>855630128505345.12</c:v>
                </c:pt>
                <c:pt idx="86">
                  <c:v>919197125145125</c:v>
                </c:pt>
                <c:pt idx="87">
                  <c:v>993170049168837.12</c:v>
                </c:pt>
                <c:pt idx="88">
                  <c:v>1080351682263325.3</c:v>
                </c:pt>
                <c:pt idx="89">
                  <c:v>1184654965370610.7</c:v>
                </c:pt>
                <c:pt idx="90">
                  <c:v>1311714660333523</c:v>
                </c:pt>
                <c:pt idx="91">
                  <c:v>1469954396979553</c:v>
                </c:pt>
                <c:pt idx="92">
                  <c:v>1672561417826746.7</c:v>
                </c:pt>
                <c:pt idx="93">
                  <c:v>1941420539366280.7</c:v>
                </c:pt>
                <c:pt idx="94">
                  <c:v>2315729802522239</c:v>
                </c:pt>
                <c:pt idx="95">
                  <c:v>2873425009761581.5</c:v>
                </c:pt>
                <c:pt idx="96">
                  <c:v>3795033603588384</c:v>
                </c:pt>
                <c:pt idx="97">
                  <c:v>5616889410779598</c:v>
                </c:pt>
                <c:pt idx="98">
                  <c:v>1.0979735523199116E+16</c:v>
                </c:pt>
              </c:numCache>
            </c:numRef>
          </c:yVal>
          <c:smooth val="1"/>
        </c:ser>
        <c:ser>
          <c:idx val="7"/>
          <c:order val="3"/>
          <c:tx>
            <c:strRef>
              <c:f>'Segregation - Table'!$I$1:$I$2</c:f>
              <c:strCache>
                <c:ptCount val="1"/>
                <c:pt idx="0">
                  <c:v>O [at/cm³]</c:v>
                </c:pt>
              </c:strCache>
            </c:strRef>
          </c:tx>
          <c:marker>
            <c:symbol val="none"/>
          </c:marker>
          <c:xVal>
            <c:numRef>
              <c:f>'Segregation - Table'!$A$3:$A$101</c:f>
              <c:numCache>
                <c:formatCode>General</c:formatCode>
                <c:ptCount val="99"/>
                <c:pt idx="0">
                  <c:v>0.01</c:v>
                </c:pt>
                <c:pt idx="1">
                  <c:v>0.02</c:v>
                </c:pt>
                <c:pt idx="2">
                  <c:v>0.03</c:v>
                </c:pt>
                <c:pt idx="3">
                  <c:v>0.04</c:v>
                </c:pt>
                <c:pt idx="4">
                  <c:v>0.05</c:v>
                </c:pt>
                <c:pt idx="5">
                  <c:v>0.06</c:v>
                </c:pt>
                <c:pt idx="6">
                  <c:v>7.0000000000000007E-2</c:v>
                </c:pt>
                <c:pt idx="7">
                  <c:v>0.08</c:v>
                </c:pt>
                <c:pt idx="8">
                  <c:v>0.09</c:v>
                </c:pt>
                <c:pt idx="9">
                  <c:v>0.1</c:v>
                </c:pt>
                <c:pt idx="10">
                  <c:v>0.11</c:v>
                </c:pt>
                <c:pt idx="11">
                  <c:v>0.12</c:v>
                </c:pt>
                <c:pt idx="12">
                  <c:v>0.13</c:v>
                </c:pt>
                <c:pt idx="13">
                  <c:v>0.14000000000000001</c:v>
                </c:pt>
                <c:pt idx="14">
                  <c:v>0.15</c:v>
                </c:pt>
                <c:pt idx="15">
                  <c:v>0.16</c:v>
                </c:pt>
                <c:pt idx="16">
                  <c:v>0.17</c:v>
                </c:pt>
                <c:pt idx="17">
                  <c:v>0.18</c:v>
                </c:pt>
                <c:pt idx="18">
                  <c:v>0.19</c:v>
                </c:pt>
                <c:pt idx="19">
                  <c:v>0.2</c:v>
                </c:pt>
                <c:pt idx="20">
                  <c:v>0.21</c:v>
                </c:pt>
                <c:pt idx="21">
                  <c:v>0.22</c:v>
                </c:pt>
                <c:pt idx="22">
                  <c:v>0.23</c:v>
                </c:pt>
                <c:pt idx="23">
                  <c:v>0.24</c:v>
                </c:pt>
                <c:pt idx="24">
                  <c:v>0.25</c:v>
                </c:pt>
                <c:pt idx="25">
                  <c:v>0.26</c:v>
                </c:pt>
                <c:pt idx="26">
                  <c:v>0.27</c:v>
                </c:pt>
                <c:pt idx="27">
                  <c:v>0.28000000000000003</c:v>
                </c:pt>
                <c:pt idx="28">
                  <c:v>0.28999999999999998</c:v>
                </c:pt>
                <c:pt idx="29">
                  <c:v>0.3</c:v>
                </c:pt>
                <c:pt idx="30">
                  <c:v>0.31</c:v>
                </c:pt>
                <c:pt idx="31">
                  <c:v>0.32</c:v>
                </c:pt>
                <c:pt idx="32">
                  <c:v>0.33</c:v>
                </c:pt>
                <c:pt idx="33">
                  <c:v>0.34</c:v>
                </c:pt>
                <c:pt idx="34">
                  <c:v>0.35</c:v>
                </c:pt>
                <c:pt idx="35">
                  <c:v>0.36</c:v>
                </c:pt>
                <c:pt idx="36">
                  <c:v>0.37</c:v>
                </c:pt>
                <c:pt idx="37">
                  <c:v>0.38</c:v>
                </c:pt>
                <c:pt idx="38">
                  <c:v>0.39</c:v>
                </c:pt>
                <c:pt idx="39">
                  <c:v>0.4</c:v>
                </c:pt>
                <c:pt idx="40">
                  <c:v>0.41</c:v>
                </c:pt>
                <c:pt idx="41">
                  <c:v>0.42</c:v>
                </c:pt>
                <c:pt idx="42">
                  <c:v>0.43</c:v>
                </c:pt>
                <c:pt idx="43">
                  <c:v>0.44</c:v>
                </c:pt>
                <c:pt idx="44">
                  <c:v>0.45</c:v>
                </c:pt>
                <c:pt idx="45">
                  <c:v>0.46</c:v>
                </c:pt>
                <c:pt idx="46">
                  <c:v>0.47</c:v>
                </c:pt>
                <c:pt idx="47">
                  <c:v>0.48</c:v>
                </c:pt>
                <c:pt idx="48">
                  <c:v>0.49</c:v>
                </c:pt>
                <c:pt idx="49">
                  <c:v>0.5</c:v>
                </c:pt>
                <c:pt idx="50">
                  <c:v>0.51</c:v>
                </c:pt>
                <c:pt idx="51">
                  <c:v>0.52</c:v>
                </c:pt>
                <c:pt idx="52">
                  <c:v>0.53</c:v>
                </c:pt>
                <c:pt idx="53">
                  <c:v>0.54</c:v>
                </c:pt>
                <c:pt idx="54">
                  <c:v>0.55000000000000004</c:v>
                </c:pt>
                <c:pt idx="55">
                  <c:v>0.56000000000000005</c:v>
                </c:pt>
                <c:pt idx="56">
                  <c:v>0.56999999999999995</c:v>
                </c:pt>
                <c:pt idx="57">
                  <c:v>0.57999999999999996</c:v>
                </c:pt>
                <c:pt idx="58">
                  <c:v>0.59</c:v>
                </c:pt>
                <c:pt idx="59">
                  <c:v>0.6</c:v>
                </c:pt>
                <c:pt idx="60">
                  <c:v>0.61</c:v>
                </c:pt>
                <c:pt idx="61">
                  <c:v>0.62</c:v>
                </c:pt>
                <c:pt idx="62">
                  <c:v>0.63</c:v>
                </c:pt>
                <c:pt idx="63">
                  <c:v>0.64</c:v>
                </c:pt>
                <c:pt idx="64">
                  <c:v>0.65</c:v>
                </c:pt>
                <c:pt idx="65">
                  <c:v>0.66</c:v>
                </c:pt>
                <c:pt idx="66">
                  <c:v>0.67</c:v>
                </c:pt>
                <c:pt idx="67">
                  <c:v>0.68</c:v>
                </c:pt>
                <c:pt idx="68">
                  <c:v>0.69</c:v>
                </c:pt>
                <c:pt idx="69">
                  <c:v>0.7</c:v>
                </c:pt>
                <c:pt idx="70">
                  <c:v>0.71</c:v>
                </c:pt>
                <c:pt idx="71">
                  <c:v>0.72</c:v>
                </c:pt>
                <c:pt idx="72">
                  <c:v>0.73</c:v>
                </c:pt>
                <c:pt idx="73">
                  <c:v>0.74</c:v>
                </c:pt>
                <c:pt idx="74">
                  <c:v>0.75</c:v>
                </c:pt>
                <c:pt idx="75">
                  <c:v>0.76</c:v>
                </c:pt>
                <c:pt idx="76">
                  <c:v>0.77</c:v>
                </c:pt>
                <c:pt idx="77">
                  <c:v>0.78</c:v>
                </c:pt>
                <c:pt idx="78">
                  <c:v>0.79</c:v>
                </c:pt>
                <c:pt idx="79">
                  <c:v>0.8</c:v>
                </c:pt>
                <c:pt idx="80">
                  <c:v>0.81</c:v>
                </c:pt>
                <c:pt idx="81">
                  <c:v>0.82</c:v>
                </c:pt>
                <c:pt idx="82">
                  <c:v>0.83</c:v>
                </c:pt>
                <c:pt idx="83">
                  <c:v>0.84</c:v>
                </c:pt>
                <c:pt idx="84">
                  <c:v>0.85</c:v>
                </c:pt>
                <c:pt idx="85">
                  <c:v>0.86</c:v>
                </c:pt>
                <c:pt idx="86">
                  <c:v>0.87</c:v>
                </c:pt>
                <c:pt idx="87">
                  <c:v>0.88</c:v>
                </c:pt>
                <c:pt idx="88">
                  <c:v>0.89</c:v>
                </c:pt>
                <c:pt idx="89">
                  <c:v>0.9</c:v>
                </c:pt>
                <c:pt idx="90">
                  <c:v>0.91</c:v>
                </c:pt>
                <c:pt idx="91">
                  <c:v>0.92</c:v>
                </c:pt>
                <c:pt idx="92">
                  <c:v>0.93</c:v>
                </c:pt>
                <c:pt idx="93">
                  <c:v>0.94</c:v>
                </c:pt>
                <c:pt idx="94">
                  <c:v>0.95</c:v>
                </c:pt>
                <c:pt idx="95">
                  <c:v>0.96</c:v>
                </c:pt>
                <c:pt idx="96">
                  <c:v>0.97</c:v>
                </c:pt>
                <c:pt idx="97">
                  <c:v>0.98</c:v>
                </c:pt>
                <c:pt idx="98">
                  <c:v>0.99</c:v>
                </c:pt>
              </c:numCache>
            </c:numRef>
          </c:xVal>
          <c:yVal>
            <c:numRef>
              <c:f>'Segregation - Table'!$I$3:$I$101</c:f>
              <c:numCache>
                <c:formatCode>0.00E+00</c:formatCode>
                <c:ptCount val="99"/>
                <c:pt idx="0">
                  <c:v>2.1926478631627562E+17</c:v>
                </c:pt>
                <c:pt idx="1">
                  <c:v>2.1870897757183754E+17</c:v>
                </c:pt>
                <c:pt idx="2">
                  <c:v>2.1814889876848643E+17</c:v>
                </c:pt>
                <c:pt idx="3">
                  <c:v>2.1758447256774538E+17</c:v>
                </c:pt>
                <c:pt idx="4">
                  <c:v>2.1701561940693066E+17</c:v>
                </c:pt>
                <c:pt idx="5">
                  <c:v>2.1644225741100141E+17</c:v>
                </c:pt>
                <c:pt idx="6">
                  <c:v>2.158643022999369E+17</c:v>
                </c:pt>
                <c:pt idx="7">
                  <c:v>2.1528166729136326E+17</c:v>
                </c:pt>
                <c:pt idx="8">
                  <c:v>2.146942629981319E+17</c:v>
                </c:pt>
                <c:pt idx="9">
                  <c:v>2.1410199732052963E+17</c:v>
                </c:pt>
                <c:pt idx="10">
                  <c:v>2.1350477533277533E+17</c:v>
                </c:pt>
                <c:pt idx="11">
                  <c:v>2.1290249916343264E+17</c:v>
                </c:pt>
                <c:pt idx="12">
                  <c:v>2.122950678693399E+17</c:v>
                </c:pt>
                <c:pt idx="13">
                  <c:v>2.116823773026264E+17</c:v>
                </c:pt>
                <c:pt idx="14">
                  <c:v>2.1106431997035082E+17</c:v>
                </c:pt>
                <c:pt idx="15">
                  <c:v>2.1044078488626074E+17</c:v>
                </c:pt>
                <c:pt idx="16">
                  <c:v>2.0981165741413098E+17</c:v>
                </c:pt>
                <c:pt idx="17">
                  <c:v>2.0917681910209501E+17</c:v>
                </c:pt>
                <c:pt idx="18">
                  <c:v>2.0853614750733472E+17</c:v>
                </c:pt>
                <c:pt idx="19">
                  <c:v>2.0788951601044109E+17</c:v>
                </c:pt>
                <c:pt idx="20">
                  <c:v>2.0723679361869933E+17</c:v>
                </c:pt>
                <c:pt idx="21">
                  <c:v>2.0657784475748883E+17</c:v>
                </c:pt>
                <c:pt idx="22">
                  <c:v>2.0591252904891738E+17</c:v>
                </c:pt>
                <c:pt idx="23">
                  <c:v>2.0524070107673139E+17</c:v>
                </c:pt>
                <c:pt idx="24">
                  <c:v>2.0456221013645869E+17</c:v>
                </c:pt>
                <c:pt idx="25">
                  <c:v>2.0387689996964589E+17</c:v>
                </c:pt>
                <c:pt idx="26">
                  <c:v>2.0318460848094774E+17</c:v>
                </c:pt>
                <c:pt idx="27">
                  <c:v>2.0248516743671133E+17</c:v>
                </c:pt>
                <c:pt idx="28">
                  <c:v>2.0177840214356819E+17</c:v>
                </c:pt>
                <c:pt idx="29">
                  <c:v>2.0106413110540749E+17</c:v>
                </c:pt>
                <c:pt idx="30">
                  <c:v>2.0034216565694416E+17</c:v>
                </c:pt>
                <c:pt idx="31">
                  <c:v>1.996123095719207E+17</c:v>
                </c:pt>
                <c:pt idx="32">
                  <c:v>1.9887435864378534E+17</c:v>
                </c:pt>
                <c:pt idx="33">
                  <c:v>1.9812810023647114E+17</c:v>
                </c:pt>
                <c:pt idx="34">
                  <c:v>1.9737331280265533E+17</c:v>
                </c:pt>
                <c:pt idx="35">
                  <c:v>1.9660976536660605E+17</c:v>
                </c:pt>
                <c:pt idx="36">
                  <c:v>1.9583721696841392E+17</c:v>
                </c:pt>
                <c:pt idx="37">
                  <c:v>1.9505541606606426E+17</c:v>
                </c:pt>
                <c:pt idx="38">
                  <c:v>1.9426409989141373E+17</c:v>
                </c:pt>
                <c:pt idx="39">
                  <c:v>1.9346299375570022E+17</c:v>
                </c:pt>
                <c:pt idx="40">
                  <c:v>1.9265181029971702E+17</c:v>
                </c:pt>
                <c:pt idx="41">
                  <c:v>1.9183024868322355E+17</c:v>
                </c:pt>
                <c:pt idx="42">
                  <c:v>1.9099799370752778E+17</c:v>
                </c:pt>
                <c:pt idx="43">
                  <c:v>1.9015471486445357E+17</c:v>
                </c:pt>
                <c:pt idx="44">
                  <c:v>1.8930006530408064E+17</c:v>
                </c:pt>
                <c:pt idx="45">
                  <c:v>1.8843368071270579E+17</c:v>
                </c:pt>
                <c:pt idx="46">
                  <c:v>1.8755517809139622E+17</c:v>
                </c:pt>
                <c:pt idx="47">
                  <c:v>1.866641544242704E+17</c:v>
                </c:pt>
                <c:pt idx="48">
                  <c:v>1.8576018522422195E+17</c:v>
                </c:pt>
                <c:pt idx="49">
                  <c:v>1.8484282294216218E+17</c:v>
                </c:pt>
                <c:pt idx="50">
                  <c:v>1.8391159522396323E+17</c:v>
                </c:pt>
                <c:pt idx="51">
                  <c:v>1.829660029970873E+17</c:v>
                </c:pt>
                <c:pt idx="52">
                  <c:v>1.820055183663328E+17</c:v>
                </c:pt>
                <c:pt idx="53">
                  <c:v>1.8102958229515018E+17</c:v>
                </c:pt>
                <c:pt idx="54">
                  <c:v>1.8003760204549376E+17</c:v>
                </c:pt>
                <c:pt idx="55">
                  <c:v>1.7902894834508749E+17</c:v>
                </c:pt>
                <c:pt idx="56">
                  <c:v>1.7800295224616278E+17</c:v>
                </c:pt>
                <c:pt idx="57">
                  <c:v>1.7695890163403475E+17</c:v>
                </c:pt>
                <c:pt idx="58">
                  <c:v>1.758960373371264E+17</c:v>
                </c:pt>
                <c:pt idx="59">
                  <c:v>1.748135487820096E+17</c:v>
                </c:pt>
                <c:pt idx="60">
                  <c:v>1.7371056912741072E+17</c:v>
                </c:pt>
                <c:pt idx="61">
                  <c:v>1.7258616979958262E+17</c:v>
                </c:pt>
                <c:pt idx="62">
                  <c:v>1.7143935433751536E+17</c:v>
                </c:pt>
                <c:pt idx="63">
                  <c:v>1.7026905143957875E+17</c:v>
                </c:pt>
                <c:pt idx="64">
                  <c:v>1.6907410708264003E+17</c:v>
                </c:pt>
                <c:pt idx="65">
                  <c:v>1.6785327555954285E+17</c:v>
                </c:pt>
                <c:pt idx="66">
                  <c:v>1.6660520924987718E+17</c:v>
                </c:pt>
                <c:pt idx="67">
                  <c:v>1.6532844690065293E+17</c:v>
                </c:pt>
                <c:pt idx="68">
                  <c:v>1.6402140014577523E+17</c:v>
                </c:pt>
                <c:pt idx="69">
                  <c:v>1.6268233793342006E+17</c:v>
                </c:pt>
                <c:pt idx="70">
                  <c:v>1.6130936845495126E+17</c:v>
                </c:pt>
                <c:pt idx="71">
                  <c:v>1.5990041807311123E+17</c:v>
                </c:pt>
                <c:pt idx="72">
                  <c:v>1.5845320662437731E+17</c:v>
                </c:pt>
                <c:pt idx="73">
                  <c:v>1.5696521831173478E+17</c:v>
                </c:pt>
                <c:pt idx="74">
                  <c:v>1.5543366719744128E+17</c:v>
                </c:pt>
                <c:pt idx="75">
                  <c:v>1.5385545603355107E+17</c:v>
                </c:pt>
                <c:pt idx="76">
                  <c:v>1.5222712680686912E+17</c:v>
                </c:pt>
                <c:pt idx="77">
                  <c:v>1.505448008900265E+17</c:v>
                </c:pt>
                <c:pt idx="78">
                  <c:v>1.488041060312945E+17</c:v>
                </c:pt>
                <c:pt idx="79">
                  <c:v>1.4700008650857222E+17</c:v>
                </c:pt>
                <c:pt idx="80">
                  <c:v>1.4512709150683792E+17</c:v>
                </c:pt>
                <c:pt idx="81">
                  <c:v>1.431786349841921E+17</c:v>
                </c:pt>
                <c:pt idx="82">
                  <c:v>1.4114721770661354E+17</c:v>
                </c:pt>
                <c:pt idx="83">
                  <c:v>1.3902409833822315E+17</c:v>
                </c:pt>
                <c:pt idx="84">
                  <c:v>1.3679899479330634E+17</c:v>
                </c:pt>
                <c:pt idx="85">
                  <c:v>1.344596883552495E+17</c:v>
                </c:pt>
                <c:pt idx="86">
                  <c:v>1.3199148939785448E+17</c:v>
                </c:pt>
                <c:pt idx="87">
                  <c:v>1.2937650144583861E+17</c:v>
                </c:pt>
                <c:pt idx="88">
                  <c:v>1.2659258340350747E+17</c:v>
                </c:pt>
                <c:pt idx="89">
                  <c:v>1.2361184578704432E+17</c:v>
                </c:pt>
                <c:pt idx="90">
                  <c:v>1.203984008991272E+17</c:v>
                </c:pt>
                <c:pt idx="91">
                  <c:v>1.1690486592649173E+17</c:v>
                </c:pt>
                <c:pt idx="92">
                  <c:v>1.130666699340609E+17</c:v>
                </c:pt>
                <c:pt idx="93">
                  <c:v>1.087922362838727E+17</c:v>
                </c:pt>
                <c:pt idx="94">
                  <c:v>1.0394475800522058E+17</c:v>
                </c:pt>
                <c:pt idx="95">
                  <c:v>9.830488268330304E+16</c:v>
                </c:pt>
                <c:pt idx="96">
                  <c:v>9.1483001498543648E+16</c:v>
                </c:pt>
                <c:pt idx="97">
                  <c:v>8.266422345032648E+16</c:v>
                </c:pt>
                <c:pt idx="98">
                  <c:v>6.9512049169111592E+16</c:v>
                </c:pt>
              </c:numCache>
            </c:numRef>
          </c:yVal>
          <c:smooth val="1"/>
        </c:ser>
        <c:axId val="92078464"/>
        <c:axId val="92080384"/>
      </c:scatterChart>
      <c:valAx>
        <c:axId val="92078464"/>
        <c:scaling>
          <c:orientation val="minMax"/>
          <c:max val="1"/>
        </c:scaling>
        <c:axPos val="b"/>
        <c:minorGridlines/>
        <c:title>
          <c:tx>
            <c:rich>
              <a:bodyPr/>
              <a:lstStyle/>
              <a:p>
                <a:pPr>
                  <a:defRPr/>
                </a:pPr>
                <a:r>
                  <a:rPr lang="en-US"/>
                  <a:t>Fraction solidified</a:t>
                </a:r>
              </a:p>
            </c:rich>
          </c:tx>
          <c:layout/>
        </c:title>
        <c:numFmt formatCode="General" sourceLinked="1"/>
        <c:majorTickMark val="none"/>
        <c:tickLblPos val="nextTo"/>
        <c:crossAx val="92080384"/>
        <c:crosses val="autoZero"/>
        <c:crossBetween val="midCat"/>
      </c:valAx>
      <c:valAx>
        <c:axId val="92080384"/>
        <c:scaling>
          <c:orientation val="minMax"/>
        </c:scaling>
        <c:axPos val="l"/>
        <c:majorGridlines/>
        <c:title>
          <c:tx>
            <c:rich>
              <a:bodyPr/>
              <a:lstStyle/>
              <a:p>
                <a:pPr>
                  <a:defRPr/>
                </a:pPr>
                <a:r>
                  <a:rPr lang="en-US"/>
                  <a:t>Atoms/cm³</a:t>
                </a:r>
              </a:p>
            </c:rich>
          </c:tx>
          <c:layout/>
        </c:title>
        <c:numFmt formatCode="0.00E+00" sourceLinked="1"/>
        <c:majorTickMark val="none"/>
        <c:tickLblPos val="nextTo"/>
        <c:crossAx val="92078464"/>
        <c:crosses val="autoZero"/>
        <c:crossBetween val="midCat"/>
      </c:valAx>
    </c:plotArea>
    <c:legend>
      <c:legendPos val="r"/>
      <c:layout/>
    </c:legend>
    <c:plotVisOnly val="1"/>
  </c:chart>
  <c:printSettings>
    <c:headerFooter/>
    <c:pageMargins b="0.78740157499999996" l="0.70000000000000062" r="0.70000000000000062" t="0.7874015749999999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de-DE"/>
  <c:chart>
    <c:title>
      <c:tx>
        <c:rich>
          <a:bodyPr/>
          <a:lstStyle/>
          <a:p>
            <a:pPr>
              <a:defRPr/>
            </a:pPr>
            <a:r>
              <a:rPr lang="de-DE"/>
              <a:t>Majority carrier mobility</a:t>
            </a:r>
          </a:p>
        </c:rich>
      </c:tx>
      <c:layout/>
    </c:title>
    <c:plotArea>
      <c:layout/>
      <c:scatterChart>
        <c:scatterStyle val="smoothMarker"/>
        <c:ser>
          <c:idx val="0"/>
          <c:order val="0"/>
          <c:tx>
            <c:v>Schindler</c:v>
          </c:tx>
          <c:marker>
            <c:symbol val="none"/>
          </c:marker>
          <c:xVal>
            <c:numRef>
              <c:f>'Calculation Mobility&amp;Resistivit'!$A$3:$A$101</c:f>
              <c:numCache>
                <c:formatCode>General</c:formatCode>
                <c:ptCount val="99"/>
                <c:pt idx="0">
                  <c:v>0.01</c:v>
                </c:pt>
                <c:pt idx="1">
                  <c:v>0.02</c:v>
                </c:pt>
                <c:pt idx="2">
                  <c:v>0.03</c:v>
                </c:pt>
                <c:pt idx="3">
                  <c:v>0.04</c:v>
                </c:pt>
                <c:pt idx="4">
                  <c:v>0.05</c:v>
                </c:pt>
                <c:pt idx="5">
                  <c:v>0.06</c:v>
                </c:pt>
                <c:pt idx="6">
                  <c:v>7.0000000000000007E-2</c:v>
                </c:pt>
                <c:pt idx="7">
                  <c:v>0.08</c:v>
                </c:pt>
                <c:pt idx="8">
                  <c:v>0.09</c:v>
                </c:pt>
                <c:pt idx="9">
                  <c:v>0.1</c:v>
                </c:pt>
                <c:pt idx="10">
                  <c:v>0.11</c:v>
                </c:pt>
                <c:pt idx="11">
                  <c:v>0.12</c:v>
                </c:pt>
                <c:pt idx="12">
                  <c:v>0.13</c:v>
                </c:pt>
                <c:pt idx="13">
                  <c:v>0.14000000000000001</c:v>
                </c:pt>
                <c:pt idx="14">
                  <c:v>0.15</c:v>
                </c:pt>
                <c:pt idx="15">
                  <c:v>0.16</c:v>
                </c:pt>
                <c:pt idx="16">
                  <c:v>0.17</c:v>
                </c:pt>
                <c:pt idx="17">
                  <c:v>0.18</c:v>
                </c:pt>
                <c:pt idx="18">
                  <c:v>0.19</c:v>
                </c:pt>
                <c:pt idx="19">
                  <c:v>0.2</c:v>
                </c:pt>
                <c:pt idx="20">
                  <c:v>0.21</c:v>
                </c:pt>
                <c:pt idx="21">
                  <c:v>0.22</c:v>
                </c:pt>
                <c:pt idx="22">
                  <c:v>0.23</c:v>
                </c:pt>
                <c:pt idx="23">
                  <c:v>0.24</c:v>
                </c:pt>
                <c:pt idx="24">
                  <c:v>0.25</c:v>
                </c:pt>
                <c:pt idx="25">
                  <c:v>0.26</c:v>
                </c:pt>
                <c:pt idx="26">
                  <c:v>0.27</c:v>
                </c:pt>
                <c:pt idx="27">
                  <c:v>0.28000000000000003</c:v>
                </c:pt>
                <c:pt idx="28">
                  <c:v>0.28999999999999998</c:v>
                </c:pt>
                <c:pt idx="29">
                  <c:v>0.3</c:v>
                </c:pt>
                <c:pt idx="30">
                  <c:v>0.31</c:v>
                </c:pt>
                <c:pt idx="31">
                  <c:v>0.32</c:v>
                </c:pt>
                <c:pt idx="32">
                  <c:v>0.33</c:v>
                </c:pt>
                <c:pt idx="33">
                  <c:v>0.34</c:v>
                </c:pt>
                <c:pt idx="34">
                  <c:v>0.35</c:v>
                </c:pt>
                <c:pt idx="35">
                  <c:v>0.36</c:v>
                </c:pt>
                <c:pt idx="36">
                  <c:v>0.37</c:v>
                </c:pt>
                <c:pt idx="37">
                  <c:v>0.38</c:v>
                </c:pt>
                <c:pt idx="38">
                  <c:v>0.39</c:v>
                </c:pt>
                <c:pt idx="39">
                  <c:v>0.4</c:v>
                </c:pt>
                <c:pt idx="40">
                  <c:v>0.41</c:v>
                </c:pt>
                <c:pt idx="41">
                  <c:v>0.42</c:v>
                </c:pt>
                <c:pt idx="42">
                  <c:v>0.43</c:v>
                </c:pt>
                <c:pt idx="43">
                  <c:v>0.44</c:v>
                </c:pt>
                <c:pt idx="44">
                  <c:v>0.45</c:v>
                </c:pt>
                <c:pt idx="45">
                  <c:v>0.46</c:v>
                </c:pt>
                <c:pt idx="46">
                  <c:v>0.47</c:v>
                </c:pt>
                <c:pt idx="47">
                  <c:v>0.48</c:v>
                </c:pt>
                <c:pt idx="48">
                  <c:v>0.49</c:v>
                </c:pt>
                <c:pt idx="49">
                  <c:v>0.5</c:v>
                </c:pt>
                <c:pt idx="50">
                  <c:v>0.51</c:v>
                </c:pt>
                <c:pt idx="51">
                  <c:v>0.52</c:v>
                </c:pt>
                <c:pt idx="52">
                  <c:v>0.53</c:v>
                </c:pt>
                <c:pt idx="53">
                  <c:v>0.54</c:v>
                </c:pt>
                <c:pt idx="54">
                  <c:v>0.55000000000000004</c:v>
                </c:pt>
                <c:pt idx="55">
                  <c:v>0.56000000000000005</c:v>
                </c:pt>
                <c:pt idx="56">
                  <c:v>0.56999999999999995</c:v>
                </c:pt>
                <c:pt idx="57">
                  <c:v>0.57999999999999996</c:v>
                </c:pt>
                <c:pt idx="58">
                  <c:v>0.59</c:v>
                </c:pt>
                <c:pt idx="59">
                  <c:v>0.6</c:v>
                </c:pt>
                <c:pt idx="60">
                  <c:v>0.61</c:v>
                </c:pt>
                <c:pt idx="61">
                  <c:v>0.62</c:v>
                </c:pt>
                <c:pt idx="62">
                  <c:v>0.63</c:v>
                </c:pt>
                <c:pt idx="63">
                  <c:v>0.64</c:v>
                </c:pt>
                <c:pt idx="64">
                  <c:v>0.65</c:v>
                </c:pt>
                <c:pt idx="65">
                  <c:v>0.66</c:v>
                </c:pt>
                <c:pt idx="66">
                  <c:v>0.67</c:v>
                </c:pt>
                <c:pt idx="67">
                  <c:v>0.68</c:v>
                </c:pt>
                <c:pt idx="68">
                  <c:v>0.69</c:v>
                </c:pt>
                <c:pt idx="69">
                  <c:v>0.7</c:v>
                </c:pt>
                <c:pt idx="70">
                  <c:v>0.71</c:v>
                </c:pt>
                <c:pt idx="71">
                  <c:v>0.72</c:v>
                </c:pt>
                <c:pt idx="72">
                  <c:v>0.73</c:v>
                </c:pt>
                <c:pt idx="73">
                  <c:v>0.74</c:v>
                </c:pt>
                <c:pt idx="74">
                  <c:v>0.75</c:v>
                </c:pt>
                <c:pt idx="75">
                  <c:v>0.76</c:v>
                </c:pt>
                <c:pt idx="76">
                  <c:v>0.77</c:v>
                </c:pt>
                <c:pt idx="77">
                  <c:v>0.78</c:v>
                </c:pt>
                <c:pt idx="78">
                  <c:v>0.79</c:v>
                </c:pt>
                <c:pt idx="79">
                  <c:v>0.8</c:v>
                </c:pt>
                <c:pt idx="80">
                  <c:v>0.81</c:v>
                </c:pt>
                <c:pt idx="81">
                  <c:v>0.82</c:v>
                </c:pt>
                <c:pt idx="82">
                  <c:v>0.83</c:v>
                </c:pt>
                <c:pt idx="83">
                  <c:v>0.84</c:v>
                </c:pt>
                <c:pt idx="84">
                  <c:v>0.85</c:v>
                </c:pt>
                <c:pt idx="85">
                  <c:v>0.86</c:v>
                </c:pt>
                <c:pt idx="86">
                  <c:v>0.87</c:v>
                </c:pt>
                <c:pt idx="87">
                  <c:v>0.88</c:v>
                </c:pt>
                <c:pt idx="88">
                  <c:v>0.89</c:v>
                </c:pt>
                <c:pt idx="89">
                  <c:v>0.9</c:v>
                </c:pt>
                <c:pt idx="90">
                  <c:v>0.91</c:v>
                </c:pt>
                <c:pt idx="91">
                  <c:v>0.92</c:v>
                </c:pt>
                <c:pt idx="92">
                  <c:v>0.93</c:v>
                </c:pt>
                <c:pt idx="93">
                  <c:v>0.94</c:v>
                </c:pt>
                <c:pt idx="94">
                  <c:v>0.95</c:v>
                </c:pt>
                <c:pt idx="95">
                  <c:v>0.96</c:v>
                </c:pt>
                <c:pt idx="96">
                  <c:v>0.97</c:v>
                </c:pt>
                <c:pt idx="97">
                  <c:v>0.98</c:v>
                </c:pt>
                <c:pt idx="98">
                  <c:v>0.99</c:v>
                </c:pt>
              </c:numCache>
            </c:numRef>
          </c:xVal>
          <c:yVal>
            <c:numRef>
              <c:f>'Calculation Mobility&amp;Resistivit'!$B$3:$B$101</c:f>
              <c:numCache>
                <c:formatCode>0.00</c:formatCode>
                <c:ptCount val="99"/>
                <c:pt idx="0">
                  <c:v>369.72078896578722</c:v>
                </c:pt>
                <c:pt idx="1">
                  <c:v>369.46895197491995</c:v>
                </c:pt>
                <c:pt idx="2">
                  <c:v>369.21313731191191</c:v>
                </c:pt>
                <c:pt idx="3">
                  <c:v>368.95323386592162</c:v>
                </c:pt>
                <c:pt idx="4">
                  <c:v>368.68912604211681</c:v>
                </c:pt>
                <c:pt idx="5">
                  <c:v>368.42069352329594</c:v>
                </c:pt>
                <c:pt idx="6">
                  <c:v>368.14781101568724</c:v>
                </c:pt>
                <c:pt idx="7">
                  <c:v>367.87034797766165</c:v>
                </c:pt>
                <c:pt idx="8">
                  <c:v>367.58816832997348</c:v>
                </c:pt>
                <c:pt idx="9">
                  <c:v>367.30113014601284</c:v>
                </c:pt>
                <c:pt idx="10">
                  <c:v>367.00908532040802</c:v>
                </c:pt>
                <c:pt idx="11">
                  <c:v>366.71187921415077</c:v>
                </c:pt>
                <c:pt idx="12">
                  <c:v>366.4093502742399</c:v>
                </c:pt>
                <c:pt idx="13">
                  <c:v>366.10132962563375</c:v>
                </c:pt>
                <c:pt idx="14">
                  <c:v>365.78764063307864</c:v>
                </c:pt>
                <c:pt idx="15">
                  <c:v>365.46809843012869</c:v>
                </c:pt>
                <c:pt idx="16">
                  <c:v>365.1425094123897</c:v>
                </c:pt>
                <c:pt idx="17">
                  <c:v>364.81067069170541</c:v>
                </c:pt>
                <c:pt idx="18">
                  <c:v>364.47236950764722</c:v>
                </c:pt>
                <c:pt idx="19">
                  <c:v>364.12738259227365</c:v>
                </c:pt>
                <c:pt idx="20">
                  <c:v>363.77547548367022</c:v>
                </c:pt>
                <c:pt idx="21">
                  <c:v>363.41640178327907</c:v>
                </c:pt>
                <c:pt idx="22">
                  <c:v>363.04990235144874</c:v>
                </c:pt>
                <c:pt idx="23">
                  <c:v>362.67570443498732</c:v>
                </c:pt>
                <c:pt idx="24">
                  <c:v>362.293520719762</c:v>
                </c:pt>
                <c:pt idx="25">
                  <c:v>361.90304830054924</c:v>
                </c:pt>
                <c:pt idx="26">
                  <c:v>361.50396755938294</c:v>
                </c:pt>
                <c:pt idx="27">
                  <c:v>361.09594094255419</c:v>
                </c:pt>
                <c:pt idx="28">
                  <c:v>360.67861162516533</c:v>
                </c:pt>
                <c:pt idx="29">
                  <c:v>360.25160205070506</c:v>
                </c:pt>
                <c:pt idx="30">
                  <c:v>359.81451233146231</c:v>
                </c:pt>
                <c:pt idx="31">
                  <c:v>359.36691849369066</c:v>
                </c:pt>
                <c:pt idx="32">
                  <c:v>358.90837054923952</c:v>
                </c:pt>
                <c:pt idx="33">
                  <c:v>358.43839037281873</c:v>
                </c:pt>
                <c:pt idx="34">
                  <c:v>357.95646936110461</c:v>
                </c:pt>
                <c:pt idx="35">
                  <c:v>357.46206584644693</c:v>
                </c:pt>
                <c:pt idx="36">
                  <c:v>356.95460223391126</c:v>
                </c:pt>
                <c:pt idx="37">
                  <c:v>356.43346182566722</c:v>
                </c:pt>
                <c:pt idx="38">
                  <c:v>355.89798529119213</c:v>
                </c:pt>
                <c:pt idx="39">
                  <c:v>355.3474667352105</c:v>
                </c:pt>
                <c:pt idx="40">
                  <c:v>354.78114930755822</c:v>
                </c:pt>
                <c:pt idx="41">
                  <c:v>354.19822028996401</c:v>
                </c:pt>
                <c:pt idx="42">
                  <c:v>353.59780558379521</c:v>
                </c:pt>
                <c:pt idx="43">
                  <c:v>352.9789635097132</c:v>
                </c:pt>
                <c:pt idx="44">
                  <c:v>352.34067781445515</c:v>
                </c:pt>
                <c:pt idx="45">
                  <c:v>351.68184976098939</c:v>
                </c:pt>
                <c:pt idx="46">
                  <c:v>351.00128915531656</c:v>
                </c:pt>
                <c:pt idx="47">
                  <c:v>350.29770413524113</c:v>
                </c:pt>
                <c:pt idx="48">
                  <c:v>349.56968951226946</c:v>
                </c:pt>
                <c:pt idx="49">
                  <c:v>348.8157134158202</c:v>
                </c:pt>
                <c:pt idx="50">
                  <c:v>348.03410193710107</c:v>
                </c:pt>
                <c:pt idx="51">
                  <c:v>347.22302140564926</c:v>
                </c:pt>
                <c:pt idx="52">
                  <c:v>346.38045785115816</c:v>
                </c:pt>
                <c:pt idx="53">
                  <c:v>345.50419310222185</c:v>
                </c:pt>
                <c:pt idx="54">
                  <c:v>344.59177684592584</c:v>
                </c:pt>
                <c:pt idx="55">
                  <c:v>343.64049380961518</c:v>
                </c:pt>
                <c:pt idx="56">
                  <c:v>342.64732501767645</c:v>
                </c:pt>
                <c:pt idx="57">
                  <c:v>341.6089018067666</c:v>
                </c:pt>
                <c:pt idx="58">
                  <c:v>340.52145093199738</c:v>
                </c:pt>
                <c:pt idx="59">
                  <c:v>339.38072863553521</c:v>
                </c:pt>
                <c:pt idx="60">
                  <c:v>338.18194093775617</c:v>
                </c:pt>
                <c:pt idx="61">
                  <c:v>336.91964659257548</c:v>
                </c:pt>
                <c:pt idx="62">
                  <c:v>335.58763804106241</c:v>
                </c:pt>
                <c:pt idx="63">
                  <c:v>334.17879418199129</c:v>
                </c:pt>
                <c:pt idx="64">
                  <c:v>332.68489667903026</c:v>
                </c:pt>
                <c:pt idx="65">
                  <c:v>331.09639857894575</c:v>
                </c:pt>
                <c:pt idx="66">
                  <c:v>329.40212982329427</c:v>
                </c:pt>
                <c:pt idx="67">
                  <c:v>327.58891817751362</c:v>
                </c:pt>
                <c:pt idx="68">
                  <c:v>325.64109519673269</c:v>
                </c:pt>
                <c:pt idx="69">
                  <c:v>323.53984351723676</c:v>
                </c:pt>
                <c:pt idx="70">
                  <c:v>321.26232139876907</c:v>
                </c:pt>
                <c:pt idx="71">
                  <c:v>318.78046863044278</c:v>
                </c:pt>
                <c:pt idx="72">
                  <c:v>316.05934696157004</c:v>
                </c:pt>
                <c:pt idx="73">
                  <c:v>313.05478430323922</c:v>
                </c:pt>
                <c:pt idx="74">
                  <c:v>309.7099493145148</c:v>
                </c:pt>
                <c:pt idx="75">
                  <c:v>305.95023169250595</c:v>
                </c:pt>
                <c:pt idx="76">
                  <c:v>301.67534207131808</c:v>
                </c:pt>
                <c:pt idx="77">
                  <c:v>296.74665644555756</c:v>
                </c:pt>
                <c:pt idx="78">
                  <c:v>290.96601700973656</c:v>
                </c:pt>
                <c:pt idx="79">
                  <c:v>284.03824178240541</c:v>
                </c:pt>
                <c:pt idx="80">
                  <c:v>275.50018719948145</c:v>
                </c:pt>
                <c:pt idx="81">
                  <c:v>264.57432580777754</c:v>
                </c:pt>
                <c:pt idx="82">
                  <c:v>249.82895144036266</c:v>
                </c:pt>
                <c:pt idx="83">
                  <c:v>228.24434432968928</c:v>
                </c:pt>
                <c:pt idx="84">
                  <c:v>191.82963900456471</c:v>
                </c:pt>
                <c:pt idx="85">
                  <c:v>104.47961488658984</c:v>
                </c:pt>
                <c:pt idx="86">
                  <c:v>165.81729506400086</c:v>
                </c:pt>
                <c:pt idx="87">
                  <c:v>219.83189237264207</c:v>
                </c:pt>
                <c:pt idx="88">
                  <c:v>248.148503846701</c:v>
                </c:pt>
                <c:pt idx="89">
                  <c:v>265.71356238576783</c:v>
                </c:pt>
                <c:pt idx="90">
                  <c:v>277.37992200014548</c:v>
                </c:pt>
                <c:pt idx="91">
                  <c:v>285.2424279758323</c:v>
                </c:pt>
                <c:pt idx="92">
                  <c:v>290.31109641038415</c:v>
                </c:pt>
                <c:pt idx="93">
                  <c:v>293.04684166354866</c:v>
                </c:pt>
                <c:pt idx="94">
                  <c:v>293.53805125780144</c:v>
                </c:pt>
                <c:pt idx="95">
                  <c:v>291.49137873410683</c:v>
                </c:pt>
                <c:pt idx="96">
                  <c:v>285.99363518093963</c:v>
                </c:pt>
                <c:pt idx="97">
                  <c:v>274.62345622882566</c:v>
                </c:pt>
                <c:pt idx="98">
                  <c:v>249.1582217345605</c:v>
                </c:pt>
              </c:numCache>
            </c:numRef>
          </c:yVal>
          <c:smooth val="1"/>
        </c:ser>
        <c:ser>
          <c:idx val="1"/>
          <c:order val="1"/>
          <c:tx>
            <c:v>Klaasen</c:v>
          </c:tx>
          <c:marker>
            <c:symbol val="none"/>
          </c:marker>
          <c:xVal>
            <c:numRef>
              <c:f>'Calculation Mobility&amp;Resistivit'!$A$3:$A$101</c:f>
              <c:numCache>
                <c:formatCode>General</c:formatCode>
                <c:ptCount val="99"/>
                <c:pt idx="0">
                  <c:v>0.01</c:v>
                </c:pt>
                <c:pt idx="1">
                  <c:v>0.02</c:v>
                </c:pt>
                <c:pt idx="2">
                  <c:v>0.03</c:v>
                </c:pt>
                <c:pt idx="3">
                  <c:v>0.04</c:v>
                </c:pt>
                <c:pt idx="4">
                  <c:v>0.05</c:v>
                </c:pt>
                <c:pt idx="5">
                  <c:v>0.06</c:v>
                </c:pt>
                <c:pt idx="6">
                  <c:v>7.0000000000000007E-2</c:v>
                </c:pt>
                <c:pt idx="7">
                  <c:v>0.08</c:v>
                </c:pt>
                <c:pt idx="8">
                  <c:v>0.09</c:v>
                </c:pt>
                <c:pt idx="9">
                  <c:v>0.1</c:v>
                </c:pt>
                <c:pt idx="10">
                  <c:v>0.11</c:v>
                </c:pt>
                <c:pt idx="11">
                  <c:v>0.12</c:v>
                </c:pt>
                <c:pt idx="12">
                  <c:v>0.13</c:v>
                </c:pt>
                <c:pt idx="13">
                  <c:v>0.14000000000000001</c:v>
                </c:pt>
                <c:pt idx="14">
                  <c:v>0.15</c:v>
                </c:pt>
                <c:pt idx="15">
                  <c:v>0.16</c:v>
                </c:pt>
                <c:pt idx="16">
                  <c:v>0.17</c:v>
                </c:pt>
                <c:pt idx="17">
                  <c:v>0.18</c:v>
                </c:pt>
                <c:pt idx="18">
                  <c:v>0.19</c:v>
                </c:pt>
                <c:pt idx="19">
                  <c:v>0.2</c:v>
                </c:pt>
                <c:pt idx="20">
                  <c:v>0.21</c:v>
                </c:pt>
                <c:pt idx="21">
                  <c:v>0.22</c:v>
                </c:pt>
                <c:pt idx="22">
                  <c:v>0.23</c:v>
                </c:pt>
                <c:pt idx="23">
                  <c:v>0.24</c:v>
                </c:pt>
                <c:pt idx="24">
                  <c:v>0.25</c:v>
                </c:pt>
                <c:pt idx="25">
                  <c:v>0.26</c:v>
                </c:pt>
                <c:pt idx="26">
                  <c:v>0.27</c:v>
                </c:pt>
                <c:pt idx="27">
                  <c:v>0.28000000000000003</c:v>
                </c:pt>
                <c:pt idx="28">
                  <c:v>0.28999999999999998</c:v>
                </c:pt>
                <c:pt idx="29">
                  <c:v>0.3</c:v>
                </c:pt>
                <c:pt idx="30">
                  <c:v>0.31</c:v>
                </c:pt>
                <c:pt idx="31">
                  <c:v>0.32</c:v>
                </c:pt>
                <c:pt idx="32">
                  <c:v>0.33</c:v>
                </c:pt>
                <c:pt idx="33">
                  <c:v>0.34</c:v>
                </c:pt>
                <c:pt idx="34">
                  <c:v>0.35</c:v>
                </c:pt>
                <c:pt idx="35">
                  <c:v>0.36</c:v>
                </c:pt>
                <c:pt idx="36">
                  <c:v>0.37</c:v>
                </c:pt>
                <c:pt idx="37">
                  <c:v>0.38</c:v>
                </c:pt>
                <c:pt idx="38">
                  <c:v>0.39</c:v>
                </c:pt>
                <c:pt idx="39">
                  <c:v>0.4</c:v>
                </c:pt>
                <c:pt idx="40">
                  <c:v>0.41</c:v>
                </c:pt>
                <c:pt idx="41">
                  <c:v>0.42</c:v>
                </c:pt>
                <c:pt idx="42">
                  <c:v>0.43</c:v>
                </c:pt>
                <c:pt idx="43">
                  <c:v>0.44</c:v>
                </c:pt>
                <c:pt idx="44">
                  <c:v>0.45</c:v>
                </c:pt>
                <c:pt idx="45">
                  <c:v>0.46</c:v>
                </c:pt>
                <c:pt idx="46">
                  <c:v>0.47</c:v>
                </c:pt>
                <c:pt idx="47">
                  <c:v>0.48</c:v>
                </c:pt>
                <c:pt idx="48">
                  <c:v>0.49</c:v>
                </c:pt>
                <c:pt idx="49">
                  <c:v>0.5</c:v>
                </c:pt>
                <c:pt idx="50">
                  <c:v>0.51</c:v>
                </c:pt>
                <c:pt idx="51">
                  <c:v>0.52</c:v>
                </c:pt>
                <c:pt idx="52">
                  <c:v>0.53</c:v>
                </c:pt>
                <c:pt idx="53">
                  <c:v>0.54</c:v>
                </c:pt>
                <c:pt idx="54">
                  <c:v>0.55000000000000004</c:v>
                </c:pt>
                <c:pt idx="55">
                  <c:v>0.56000000000000005</c:v>
                </c:pt>
                <c:pt idx="56">
                  <c:v>0.56999999999999995</c:v>
                </c:pt>
                <c:pt idx="57">
                  <c:v>0.57999999999999996</c:v>
                </c:pt>
                <c:pt idx="58">
                  <c:v>0.59</c:v>
                </c:pt>
                <c:pt idx="59">
                  <c:v>0.6</c:v>
                </c:pt>
                <c:pt idx="60">
                  <c:v>0.61</c:v>
                </c:pt>
                <c:pt idx="61">
                  <c:v>0.62</c:v>
                </c:pt>
                <c:pt idx="62">
                  <c:v>0.63</c:v>
                </c:pt>
                <c:pt idx="63">
                  <c:v>0.64</c:v>
                </c:pt>
                <c:pt idx="64">
                  <c:v>0.65</c:v>
                </c:pt>
                <c:pt idx="65">
                  <c:v>0.66</c:v>
                </c:pt>
                <c:pt idx="66">
                  <c:v>0.67</c:v>
                </c:pt>
                <c:pt idx="67">
                  <c:v>0.68</c:v>
                </c:pt>
                <c:pt idx="68">
                  <c:v>0.69</c:v>
                </c:pt>
                <c:pt idx="69">
                  <c:v>0.7</c:v>
                </c:pt>
                <c:pt idx="70">
                  <c:v>0.71</c:v>
                </c:pt>
                <c:pt idx="71">
                  <c:v>0.72</c:v>
                </c:pt>
                <c:pt idx="72">
                  <c:v>0.73</c:v>
                </c:pt>
                <c:pt idx="73">
                  <c:v>0.74</c:v>
                </c:pt>
                <c:pt idx="74">
                  <c:v>0.75</c:v>
                </c:pt>
                <c:pt idx="75">
                  <c:v>0.76</c:v>
                </c:pt>
                <c:pt idx="76">
                  <c:v>0.77</c:v>
                </c:pt>
                <c:pt idx="77">
                  <c:v>0.78</c:v>
                </c:pt>
                <c:pt idx="78">
                  <c:v>0.79</c:v>
                </c:pt>
                <c:pt idx="79">
                  <c:v>0.8</c:v>
                </c:pt>
                <c:pt idx="80">
                  <c:v>0.81</c:v>
                </c:pt>
                <c:pt idx="81">
                  <c:v>0.82</c:v>
                </c:pt>
                <c:pt idx="82">
                  <c:v>0.83</c:v>
                </c:pt>
                <c:pt idx="83">
                  <c:v>0.84</c:v>
                </c:pt>
                <c:pt idx="84">
                  <c:v>0.85</c:v>
                </c:pt>
                <c:pt idx="85">
                  <c:v>0.86</c:v>
                </c:pt>
                <c:pt idx="86">
                  <c:v>0.87</c:v>
                </c:pt>
                <c:pt idx="87">
                  <c:v>0.88</c:v>
                </c:pt>
                <c:pt idx="88">
                  <c:v>0.89</c:v>
                </c:pt>
                <c:pt idx="89">
                  <c:v>0.9</c:v>
                </c:pt>
                <c:pt idx="90">
                  <c:v>0.91</c:v>
                </c:pt>
                <c:pt idx="91">
                  <c:v>0.92</c:v>
                </c:pt>
                <c:pt idx="92">
                  <c:v>0.93</c:v>
                </c:pt>
                <c:pt idx="93">
                  <c:v>0.94</c:v>
                </c:pt>
                <c:pt idx="94">
                  <c:v>0.95</c:v>
                </c:pt>
                <c:pt idx="95">
                  <c:v>0.96</c:v>
                </c:pt>
                <c:pt idx="96">
                  <c:v>0.97</c:v>
                </c:pt>
                <c:pt idx="97">
                  <c:v>0.98</c:v>
                </c:pt>
                <c:pt idx="98">
                  <c:v>0.99</c:v>
                </c:pt>
              </c:numCache>
            </c:numRef>
          </c:xVal>
          <c:yVal>
            <c:numRef>
              <c:f>'Calculation Mobility&amp;Resistivit'!$C$3:$C$101</c:f>
              <c:numCache>
                <c:formatCode>0.00</c:formatCode>
                <c:ptCount val="99"/>
                <c:pt idx="0">
                  <c:v>389.60180215496274</c:v>
                </c:pt>
                <c:pt idx="1">
                  <c:v>389.46299128669153</c:v>
                </c:pt>
                <c:pt idx="2">
                  <c:v>389.32228758044931</c:v>
                </c:pt>
                <c:pt idx="3">
                  <c:v>389.17964491433179</c:v>
                </c:pt>
                <c:pt idx="4">
                  <c:v>389.03501554592845</c:v>
                </c:pt>
                <c:pt idx="5">
                  <c:v>388.88835003766093</c:v>
                </c:pt>
                <c:pt idx="6">
                  <c:v>388.73959717784817</c:v>
                </c:pt>
                <c:pt idx="7">
                  <c:v>388.58870389720732</c:v>
                </c:pt>
                <c:pt idx="8">
                  <c:v>388.43561518047193</c:v>
                </c:pt>
                <c:pt idx="9">
                  <c:v>388.28027397278635</c:v>
                </c:pt>
                <c:pt idx="10">
                  <c:v>388.12262108050567</c:v>
                </c:pt>
                <c:pt idx="11">
                  <c:v>387.96259506600023</c:v>
                </c:pt>
                <c:pt idx="12">
                  <c:v>387.80013213602933</c:v>
                </c:pt>
                <c:pt idx="13">
                  <c:v>387.63516602321448</c:v>
                </c:pt>
                <c:pt idx="14">
                  <c:v>387.46762786009754</c:v>
                </c:pt>
                <c:pt idx="15">
                  <c:v>387.29744604522949</c:v>
                </c:pt>
                <c:pt idx="16">
                  <c:v>387.12454610068369</c:v>
                </c:pt>
                <c:pt idx="17">
                  <c:v>386.94885052033413</c:v>
                </c:pt>
                <c:pt idx="18">
                  <c:v>386.77027860818038</c:v>
                </c:pt>
                <c:pt idx="19">
                  <c:v>386.58874630593567</c:v>
                </c:pt>
                <c:pt idx="20">
                  <c:v>386.40416600902137</c:v>
                </c:pt>
                <c:pt idx="21">
                  <c:v>386.21644637003101</c:v>
                </c:pt>
                <c:pt idx="22">
                  <c:v>386.02549208864036</c:v>
                </c:pt>
                <c:pt idx="23">
                  <c:v>385.83120368683899</c:v>
                </c:pt>
                <c:pt idx="24">
                  <c:v>385.63347726825168</c:v>
                </c:pt>
                <c:pt idx="25">
                  <c:v>385.43220426019639</c:v>
                </c:pt>
                <c:pt idx="26">
                  <c:v>385.22727113698949</c:v>
                </c:pt>
                <c:pt idx="27">
                  <c:v>385.0185591228601</c:v>
                </c:pt>
                <c:pt idx="28">
                  <c:v>384.80594387266575</c:v>
                </c:pt>
                <c:pt idx="29">
                  <c:v>384.58929512841485</c:v>
                </c:pt>
                <c:pt idx="30">
                  <c:v>384.36847634939073</c:v>
                </c:pt>
                <c:pt idx="31">
                  <c:v>384.14334431343525</c:v>
                </c:pt>
                <c:pt idx="32">
                  <c:v>383.91374868668663</c:v>
                </c:pt>
                <c:pt idx="33">
                  <c:v>383.67953155876722</c:v>
                </c:pt>
                <c:pt idx="34">
                  <c:v>383.44052694007951</c:v>
                </c:pt>
                <c:pt idx="35">
                  <c:v>383.19656021749165</c:v>
                </c:pt>
                <c:pt idx="36">
                  <c:v>382.94744756426411</c:v>
                </c:pt>
                <c:pt idx="37">
                  <c:v>382.69299529957971</c:v>
                </c:pt>
                <c:pt idx="38">
                  <c:v>382.43299919249472</c:v>
                </c:pt>
                <c:pt idx="39">
                  <c:v>382.16724370449077</c:v>
                </c:pt>
                <c:pt idx="40">
                  <c:v>381.8955011641026</c:v>
                </c:pt>
                <c:pt idx="41">
                  <c:v>381.61753086626976</c:v>
                </c:pt>
                <c:pt idx="42">
                  <c:v>381.33307808813316</c:v>
                </c:pt>
                <c:pt idx="43">
                  <c:v>381.04187301191871</c:v>
                </c:pt>
                <c:pt idx="44">
                  <c:v>380.74362954431956</c:v>
                </c:pt>
                <c:pt idx="45">
                  <c:v>380.43804402036665</c:v>
                </c:pt>
                <c:pt idx="46">
                  <c:v>380.12479377813315</c:v>
                </c:pt>
                <c:pt idx="47">
                  <c:v>379.80353558871889</c:v>
                </c:pt>
                <c:pt idx="48">
                  <c:v>379.47390392374916</c:v>
                </c:pt>
                <c:pt idx="49">
                  <c:v>379.13550904005109</c:v>
                </c:pt>
                <c:pt idx="50">
                  <c:v>378.78793485816658</c:v>
                </c:pt>
                <c:pt idx="51">
                  <c:v>378.43073660784256</c:v>
                </c:pt>
                <c:pt idx="52">
                  <c:v>378.0634382095069</c:v>
                </c:pt>
                <c:pt idx="53">
                  <c:v>377.68552935586462</c:v>
                </c:pt>
                <c:pt idx="54">
                  <c:v>377.29646225199485</c:v>
                </c:pt>
                <c:pt idx="55">
                  <c:v>376.89564796548979</c:v>
                </c:pt>
                <c:pt idx="56">
                  <c:v>376.48245233004531</c:v>
                </c:pt>
                <c:pt idx="57">
                  <c:v>376.05619133618472</c:v>
                </c:pt>
                <c:pt idx="58">
                  <c:v>375.61612593113273</c:v>
                </c:pt>
                <c:pt idx="59">
                  <c:v>375.16145613579641</c:v>
                </c:pt>
                <c:pt idx="60">
                  <c:v>374.69131436980558</c:v>
                </c:pt>
                <c:pt idx="61">
                  <c:v>374.20475785489583</c:v>
                </c:pt>
                <c:pt idx="62">
                  <c:v>373.70075994168036</c:v>
                </c:pt>
                <c:pt idx="63">
                  <c:v>373.1782001738955</c:v>
                </c:pt>
                <c:pt idx="64">
                  <c:v>372.63585286601113</c:v>
                </c:pt>
                <c:pt idx="65">
                  <c:v>372.0723739227451</c:v>
                </c:pt>
                <c:pt idx="66">
                  <c:v>371.48628556995573</c:v>
                </c:pt>
                <c:pt idx="67">
                  <c:v>370.87595859228577</c:v>
                </c:pt>
                <c:pt idx="68">
                  <c:v>370.23959157935599</c:v>
                </c:pt>
                <c:pt idx="69">
                  <c:v>369.57518656335304</c:v>
                </c:pt>
                <c:pt idx="70">
                  <c:v>368.88052027854678</c:v>
                </c:pt>
                <c:pt idx="71">
                  <c:v>368.15311007677394</c:v>
                </c:pt>
                <c:pt idx="72">
                  <c:v>367.39017327735411</c:v>
                </c:pt>
                <c:pt idx="73">
                  <c:v>366.58857839463928</c:v>
                </c:pt>
                <c:pt idx="74">
                  <c:v>365.74478624250281</c:v>
                </c:pt>
                <c:pt idx="75">
                  <c:v>364.85477832155226</c:v>
                </c:pt>
                <c:pt idx="76">
                  <c:v>363.91396909280127</c:v>
                </c:pt>
                <c:pt idx="77">
                  <c:v>362.91709764529054</c:v>
                </c:pt>
                <c:pt idx="78">
                  <c:v>361.85809274823742</c:v>
                </c:pt>
                <c:pt idx="79">
                  <c:v>360.72990315113043</c:v>
                </c:pt>
                <c:pt idx="80">
                  <c:v>359.52428196874104</c:v>
                </c:pt>
                <c:pt idx="81">
                  <c:v>358.23150961350632</c:v>
                </c:pt>
                <c:pt idx="82">
                  <c:v>356.8400333042016</c:v>
                </c:pt>
                <c:pt idx="83">
                  <c:v>355.33599153601614</c:v>
                </c:pt>
                <c:pt idx="84">
                  <c:v>353.70257713303971</c:v>
                </c:pt>
                <c:pt idx="85">
                  <c:v>351.91916936448399</c:v>
                </c:pt>
                <c:pt idx="86">
                  <c:v>349.96012837361343</c:v>
                </c:pt>
                <c:pt idx="87">
                  <c:v>347.79308345820317</c:v>
                </c:pt>
                <c:pt idx="88">
                  <c:v>345.37644095364772</c:v>
                </c:pt>
                <c:pt idx="89">
                  <c:v>342.65564896192745</c:v>
                </c:pt>
                <c:pt idx="90">
                  <c:v>339.55740480608716</c:v>
                </c:pt>
                <c:pt idx="91">
                  <c:v>335.98030056174287</c:v>
                </c:pt>
                <c:pt idx="92">
                  <c:v>331.77895613296602</c:v>
                </c:pt>
                <c:pt idx="93">
                  <c:v>326.73541802984602</c:v>
                </c:pt>
                <c:pt idx="94">
                  <c:v>320.50344518788728</c:v>
                </c:pt>
                <c:pt idx="95">
                  <c:v>312.4882229939621</c:v>
                </c:pt>
                <c:pt idx="96">
                  <c:v>301.54637695335117</c:v>
                </c:pt>
                <c:pt idx="97">
                  <c:v>285.05261689905433</c:v>
                </c:pt>
                <c:pt idx="98">
                  <c:v>254.54878557820925</c:v>
                </c:pt>
              </c:numCache>
            </c:numRef>
          </c:yVal>
          <c:smooth val="1"/>
        </c:ser>
        <c:axId val="92093824"/>
        <c:axId val="92120576"/>
      </c:scatterChart>
      <c:valAx>
        <c:axId val="92093824"/>
        <c:scaling>
          <c:orientation val="minMax"/>
          <c:max val="1"/>
        </c:scaling>
        <c:axPos val="b"/>
        <c:minorGridlines/>
        <c:title>
          <c:tx>
            <c:rich>
              <a:bodyPr/>
              <a:lstStyle/>
              <a:p>
                <a:pPr>
                  <a:defRPr/>
                </a:pPr>
                <a:r>
                  <a:rPr lang="en-US"/>
                  <a:t>Fraction solidified</a:t>
                </a:r>
              </a:p>
            </c:rich>
          </c:tx>
          <c:layout/>
        </c:title>
        <c:numFmt formatCode="General" sourceLinked="1"/>
        <c:majorTickMark val="none"/>
        <c:tickLblPos val="nextTo"/>
        <c:crossAx val="92120576"/>
        <c:crosses val="autoZero"/>
        <c:crossBetween val="midCat"/>
      </c:valAx>
      <c:valAx>
        <c:axId val="92120576"/>
        <c:scaling>
          <c:orientation val="minMax"/>
        </c:scaling>
        <c:axPos val="l"/>
        <c:majorGridlines/>
        <c:title>
          <c:tx>
            <c:rich>
              <a:bodyPr/>
              <a:lstStyle/>
              <a:p>
                <a:pPr>
                  <a:defRPr/>
                </a:pPr>
                <a:r>
                  <a:rPr lang="en-US"/>
                  <a:t>[cm²/Vs]</a:t>
                </a:r>
              </a:p>
            </c:rich>
          </c:tx>
          <c:layout/>
        </c:title>
        <c:numFmt formatCode="0.00" sourceLinked="1"/>
        <c:majorTickMark val="none"/>
        <c:tickLblPos val="nextTo"/>
        <c:crossAx val="92093824"/>
        <c:crosses val="autoZero"/>
        <c:crossBetween val="midCat"/>
      </c:valAx>
    </c:plotArea>
    <c:legend>
      <c:legendPos val="r"/>
      <c:layout/>
    </c:legend>
    <c:plotVisOnly val="1"/>
  </c:chart>
  <c:printSettings>
    <c:headerFooter/>
    <c:pageMargins b="0.78740157499999996" l="0.70000000000000062" r="0.70000000000000062" t="0.7874015749999999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de-DE"/>
  <c:chart>
    <c:title>
      <c:tx>
        <c:rich>
          <a:bodyPr/>
          <a:lstStyle/>
          <a:p>
            <a:pPr>
              <a:defRPr/>
            </a:pPr>
            <a:r>
              <a:rPr lang="de-DE"/>
              <a:t>Bulk Resistivity</a:t>
            </a:r>
          </a:p>
        </c:rich>
      </c:tx>
      <c:layout/>
    </c:title>
    <c:plotArea>
      <c:layout/>
      <c:scatterChart>
        <c:scatterStyle val="smoothMarker"/>
        <c:ser>
          <c:idx val="0"/>
          <c:order val="0"/>
          <c:tx>
            <c:v>Schindler</c:v>
          </c:tx>
          <c:marker>
            <c:symbol val="none"/>
          </c:marker>
          <c:xVal>
            <c:numRef>
              <c:f>'Calculation Mobility&amp;Resistivit'!$A$3:$A$101</c:f>
              <c:numCache>
                <c:formatCode>General</c:formatCode>
                <c:ptCount val="99"/>
                <c:pt idx="0">
                  <c:v>0.01</c:v>
                </c:pt>
                <c:pt idx="1">
                  <c:v>0.02</c:v>
                </c:pt>
                <c:pt idx="2">
                  <c:v>0.03</c:v>
                </c:pt>
                <c:pt idx="3">
                  <c:v>0.04</c:v>
                </c:pt>
                <c:pt idx="4">
                  <c:v>0.05</c:v>
                </c:pt>
                <c:pt idx="5">
                  <c:v>0.06</c:v>
                </c:pt>
                <c:pt idx="6">
                  <c:v>7.0000000000000007E-2</c:v>
                </c:pt>
                <c:pt idx="7">
                  <c:v>0.08</c:v>
                </c:pt>
                <c:pt idx="8">
                  <c:v>0.09</c:v>
                </c:pt>
                <c:pt idx="9">
                  <c:v>0.1</c:v>
                </c:pt>
                <c:pt idx="10">
                  <c:v>0.11</c:v>
                </c:pt>
                <c:pt idx="11">
                  <c:v>0.12</c:v>
                </c:pt>
                <c:pt idx="12">
                  <c:v>0.13</c:v>
                </c:pt>
                <c:pt idx="13">
                  <c:v>0.14000000000000001</c:v>
                </c:pt>
                <c:pt idx="14">
                  <c:v>0.15</c:v>
                </c:pt>
                <c:pt idx="15">
                  <c:v>0.16</c:v>
                </c:pt>
                <c:pt idx="16">
                  <c:v>0.17</c:v>
                </c:pt>
                <c:pt idx="17">
                  <c:v>0.18</c:v>
                </c:pt>
                <c:pt idx="18">
                  <c:v>0.19</c:v>
                </c:pt>
                <c:pt idx="19">
                  <c:v>0.2</c:v>
                </c:pt>
                <c:pt idx="20">
                  <c:v>0.21</c:v>
                </c:pt>
                <c:pt idx="21">
                  <c:v>0.22</c:v>
                </c:pt>
                <c:pt idx="22">
                  <c:v>0.23</c:v>
                </c:pt>
                <c:pt idx="23">
                  <c:v>0.24</c:v>
                </c:pt>
                <c:pt idx="24">
                  <c:v>0.25</c:v>
                </c:pt>
                <c:pt idx="25">
                  <c:v>0.26</c:v>
                </c:pt>
                <c:pt idx="26">
                  <c:v>0.27</c:v>
                </c:pt>
                <c:pt idx="27">
                  <c:v>0.28000000000000003</c:v>
                </c:pt>
                <c:pt idx="28">
                  <c:v>0.28999999999999998</c:v>
                </c:pt>
                <c:pt idx="29">
                  <c:v>0.3</c:v>
                </c:pt>
                <c:pt idx="30">
                  <c:v>0.31</c:v>
                </c:pt>
                <c:pt idx="31">
                  <c:v>0.32</c:v>
                </c:pt>
                <c:pt idx="32">
                  <c:v>0.33</c:v>
                </c:pt>
                <c:pt idx="33">
                  <c:v>0.34</c:v>
                </c:pt>
                <c:pt idx="34">
                  <c:v>0.35</c:v>
                </c:pt>
                <c:pt idx="35">
                  <c:v>0.36</c:v>
                </c:pt>
                <c:pt idx="36">
                  <c:v>0.37</c:v>
                </c:pt>
                <c:pt idx="37">
                  <c:v>0.38</c:v>
                </c:pt>
                <c:pt idx="38">
                  <c:v>0.39</c:v>
                </c:pt>
                <c:pt idx="39">
                  <c:v>0.4</c:v>
                </c:pt>
                <c:pt idx="40">
                  <c:v>0.41</c:v>
                </c:pt>
                <c:pt idx="41">
                  <c:v>0.42</c:v>
                </c:pt>
                <c:pt idx="42">
                  <c:v>0.43</c:v>
                </c:pt>
                <c:pt idx="43">
                  <c:v>0.44</c:v>
                </c:pt>
                <c:pt idx="44">
                  <c:v>0.45</c:v>
                </c:pt>
                <c:pt idx="45">
                  <c:v>0.46</c:v>
                </c:pt>
                <c:pt idx="46">
                  <c:v>0.47</c:v>
                </c:pt>
                <c:pt idx="47">
                  <c:v>0.48</c:v>
                </c:pt>
                <c:pt idx="48">
                  <c:v>0.49</c:v>
                </c:pt>
                <c:pt idx="49">
                  <c:v>0.5</c:v>
                </c:pt>
                <c:pt idx="50">
                  <c:v>0.51</c:v>
                </c:pt>
                <c:pt idx="51">
                  <c:v>0.52</c:v>
                </c:pt>
                <c:pt idx="52">
                  <c:v>0.53</c:v>
                </c:pt>
                <c:pt idx="53">
                  <c:v>0.54</c:v>
                </c:pt>
                <c:pt idx="54">
                  <c:v>0.55000000000000004</c:v>
                </c:pt>
                <c:pt idx="55">
                  <c:v>0.56000000000000005</c:v>
                </c:pt>
                <c:pt idx="56">
                  <c:v>0.56999999999999995</c:v>
                </c:pt>
                <c:pt idx="57">
                  <c:v>0.57999999999999996</c:v>
                </c:pt>
                <c:pt idx="58">
                  <c:v>0.59</c:v>
                </c:pt>
                <c:pt idx="59">
                  <c:v>0.6</c:v>
                </c:pt>
                <c:pt idx="60">
                  <c:v>0.61</c:v>
                </c:pt>
                <c:pt idx="61">
                  <c:v>0.62</c:v>
                </c:pt>
                <c:pt idx="62">
                  <c:v>0.63</c:v>
                </c:pt>
                <c:pt idx="63">
                  <c:v>0.64</c:v>
                </c:pt>
                <c:pt idx="64">
                  <c:v>0.65</c:v>
                </c:pt>
                <c:pt idx="65">
                  <c:v>0.66</c:v>
                </c:pt>
                <c:pt idx="66">
                  <c:v>0.67</c:v>
                </c:pt>
                <c:pt idx="67">
                  <c:v>0.68</c:v>
                </c:pt>
                <c:pt idx="68">
                  <c:v>0.69</c:v>
                </c:pt>
                <c:pt idx="69">
                  <c:v>0.7</c:v>
                </c:pt>
                <c:pt idx="70">
                  <c:v>0.71</c:v>
                </c:pt>
                <c:pt idx="71">
                  <c:v>0.72</c:v>
                </c:pt>
                <c:pt idx="72">
                  <c:v>0.73</c:v>
                </c:pt>
                <c:pt idx="73">
                  <c:v>0.74</c:v>
                </c:pt>
                <c:pt idx="74">
                  <c:v>0.75</c:v>
                </c:pt>
                <c:pt idx="75">
                  <c:v>0.76</c:v>
                </c:pt>
                <c:pt idx="76">
                  <c:v>0.77</c:v>
                </c:pt>
                <c:pt idx="77">
                  <c:v>0.78</c:v>
                </c:pt>
                <c:pt idx="78">
                  <c:v>0.79</c:v>
                </c:pt>
                <c:pt idx="79">
                  <c:v>0.8</c:v>
                </c:pt>
                <c:pt idx="80">
                  <c:v>0.81</c:v>
                </c:pt>
                <c:pt idx="81">
                  <c:v>0.82</c:v>
                </c:pt>
                <c:pt idx="82">
                  <c:v>0.83</c:v>
                </c:pt>
                <c:pt idx="83">
                  <c:v>0.84</c:v>
                </c:pt>
                <c:pt idx="84">
                  <c:v>0.85</c:v>
                </c:pt>
                <c:pt idx="85">
                  <c:v>0.86</c:v>
                </c:pt>
                <c:pt idx="86">
                  <c:v>0.87</c:v>
                </c:pt>
                <c:pt idx="87">
                  <c:v>0.88</c:v>
                </c:pt>
                <c:pt idx="88">
                  <c:v>0.89</c:v>
                </c:pt>
                <c:pt idx="89">
                  <c:v>0.9</c:v>
                </c:pt>
                <c:pt idx="90">
                  <c:v>0.91</c:v>
                </c:pt>
                <c:pt idx="91">
                  <c:v>0.92</c:v>
                </c:pt>
                <c:pt idx="92">
                  <c:v>0.93</c:v>
                </c:pt>
                <c:pt idx="93">
                  <c:v>0.94</c:v>
                </c:pt>
                <c:pt idx="94">
                  <c:v>0.95</c:v>
                </c:pt>
                <c:pt idx="95">
                  <c:v>0.96</c:v>
                </c:pt>
                <c:pt idx="96">
                  <c:v>0.97</c:v>
                </c:pt>
                <c:pt idx="97">
                  <c:v>0.98</c:v>
                </c:pt>
                <c:pt idx="98">
                  <c:v>0.99</c:v>
                </c:pt>
              </c:numCache>
            </c:numRef>
          </c:xVal>
          <c:yVal>
            <c:numRef>
              <c:f>'Calculation Mobility&amp;Resistivit'!$D$3:$D$101</c:f>
              <c:numCache>
                <c:formatCode>0.00</c:formatCode>
                <c:ptCount val="99"/>
                <c:pt idx="0">
                  <c:v>1.1529406721807158</c:v>
                </c:pt>
                <c:pt idx="1">
                  <c:v>1.1552815918626358</c:v>
                </c:pt>
                <c:pt idx="2">
                  <c:v>1.1576848772727029</c:v>
                </c:pt>
                <c:pt idx="3">
                  <c:v>1.1601528362000859</c:v>
                </c:pt>
                <c:pt idx="4">
                  <c:v>1.1626878909288318</c:v>
                </c:pt>
                <c:pt idx="5">
                  <c:v>1.1652925854281893</c:v>
                </c:pt>
                <c:pt idx="6">
                  <c:v>1.1679695930921483</c:v>
                </c:pt>
                <c:pt idx="7">
                  <c:v>1.1707217250778092</c:v>
                </c:pt>
                <c:pt idx="8">
                  <c:v>1.173551939297377</c:v>
                </c:pt>
                <c:pt idx="9">
                  <c:v>1.1764633501243933</c:v>
                </c:pt>
                <c:pt idx="10">
                  <c:v>1.1794592388813208</c:v>
                </c:pt>
                <c:pt idx="11">
                  <c:v>1.1825430651829241</c:v>
                </c:pt>
                <c:pt idx="12">
                  <c:v>1.1857184792180764</c:v>
                </c:pt>
                <c:pt idx="13">
                  <c:v>1.1889893350619143</c:v>
                </c:pt>
                <c:pt idx="14">
                  <c:v>1.1923597051206718</c:v>
                </c:pt>
                <c:pt idx="15">
                  <c:v>1.195833895823315</c:v>
                </c:pt>
                <c:pt idx="16">
                  <c:v>1.1994164646874625</c:v>
                </c:pt>
                <c:pt idx="17">
                  <c:v>1.2031122389021549</c:v>
                </c:pt>
                <c:pt idx="18">
                  <c:v>1.206926335587253</c:v>
                </c:pt>
                <c:pt idx="19">
                  <c:v>1.2108641839087246</c:v>
                </c:pt>
                <c:pt idx="20">
                  <c:v>1.214931549251375</c:v>
                </c:pt>
                <c:pt idx="21">
                  <c:v>1.2191345596759748</c:v>
                </c:pt>
                <c:pt idx="22">
                  <c:v>1.2234797349168089</c:v>
                </c:pt>
                <c:pt idx="23">
                  <c:v>1.2279740182090166</c:v>
                </c:pt>
                <c:pt idx="24">
                  <c:v>1.2326248112734146</c:v>
                </c:pt>
                <c:pt idx="25">
                  <c:v>1.2374400128305494</c:v>
                </c:pt>
                <c:pt idx="26">
                  <c:v>1.2424280610666627</c:v>
                </c:pt>
                <c:pt idx="27">
                  <c:v>1.2475979805331088</c:v>
                </c:pt>
                <c:pt idx="28">
                  <c:v>1.2529594340290071</c:v>
                </c:pt>
                <c:pt idx="29">
                  <c:v>1.2585227800962715</c:v>
                </c:pt>
                <c:pt idx="30">
                  <c:v>1.2642991368485839</c:v>
                </c:pt>
                <c:pt idx="31">
                  <c:v>1.2703004529639357</c:v>
                </c:pt>
                <c:pt idx="32">
                  <c:v>1.2765395867968732</c:v>
                </c:pt>
                <c:pt idx="33">
                  <c:v>1.2830303947153363</c:v>
                </c:pt>
                <c:pt idx="34">
                  <c:v>1.2897878299421486</c:v>
                </c:pt>
                <c:pt idx="35">
                  <c:v>1.2968280533883849</c:v>
                </c:pt>
                <c:pt idx="36">
                  <c:v>1.3041685582113947</c:v>
                </c:pt>
                <c:pt idx="37">
                  <c:v>1.3118283101224399</c:v>
                </c:pt>
                <c:pt idx="38">
                  <c:v>1.3198279058176647</c:v>
                </c:pt>
                <c:pt idx="39">
                  <c:v>1.3281897523239237</c:v>
                </c:pt>
                <c:pt idx="40">
                  <c:v>1.3369382705533581</c:v>
                </c:pt>
                <c:pt idx="41">
                  <c:v>1.3461001269670099</c:v>
                </c:pt>
                <c:pt idx="42">
                  <c:v>1.3557044979826474</c:v>
                </c:pt>
                <c:pt idx="43">
                  <c:v>1.365783372656334</c:v>
                </c:pt>
                <c:pt idx="44">
                  <c:v>1.3763719002604693</c:v>
                </c:pt>
                <c:pt idx="45">
                  <c:v>1.3875087907234331</c:v>
                </c:pt>
                <c:pt idx="46">
                  <c:v>1.3992367775522636</c:v>
                </c:pt>
                <c:pt idx="47">
                  <c:v>1.4116031549136734</c:v>
                </c:pt>
                <c:pt idx="48">
                  <c:v>1.4246604031091021</c:v>
                </c:pt>
                <c:pt idx="49">
                  <c:v>1.4384669198889057</c:v>
                </c:pt>
                <c:pt idx="50">
                  <c:v>1.4530878790972632</c:v>
                </c:pt>
                <c:pt idx="51">
                  <c:v>1.4685962432725292</c:v>
                </c:pt>
                <c:pt idx="52">
                  <c:v>1.4850739633814745</c:v>
                </c:pt>
                <c:pt idx="53">
                  <c:v>1.5026134072906323</c:v>
                </c:pt>
                <c:pt idx="54">
                  <c:v>1.5213190694859</c:v>
                </c:pt>
                <c:pt idx="55">
                  <c:v>1.5413096287830232</c:v>
                </c:pt>
                <c:pt idx="56">
                  <c:v>1.5627204394896848</c:v>
                </c:pt>
                <c:pt idx="57">
                  <c:v>1.5857065663118448</c:v>
                </c:pt>
                <c:pt idx="58">
                  <c:v>1.6104465065425091</c:v>
                </c:pt>
                <c:pt idx="59">
                  <c:v>1.6371467880176418</c:v>
                </c:pt>
                <c:pt idx="60">
                  <c:v>1.6660476927279417</c:v>
                </c:pt>
                <c:pt idx="61">
                  <c:v>1.6974304408067142</c:v>
                </c:pt>
                <c:pt idx="62">
                  <c:v>1.7316262882299494</c:v>
                </c:pt>
                <c:pt idx="63">
                  <c:v>1.7690281595837316</c:v>
                </c:pt>
                <c:pt idx="64">
                  <c:v>1.8101056786099305</c:v>
                </c:pt>
                <c:pt idx="65">
                  <c:v>1.8554248112510305</c:v>
                </c:pt>
                <c:pt idx="66">
                  <c:v>1.9056738578655614</c:v>
                </c:pt>
                <c:pt idx="67">
                  <c:v>1.9616983193175879</c:v>
                </c:pt>
                <c:pt idx="68">
                  <c:v>2.0245483751918041</c:v>
                </c:pt>
                <c:pt idx="69">
                  <c:v>2.0955446224372913</c:v>
                </c:pt>
                <c:pt idx="70">
                  <c:v>2.1763708025785902</c:v>
                </c:pt>
                <c:pt idx="71">
                  <c:v>2.2692073471639822</c:v>
                </c:pt>
                <c:pt idx="72">
                  <c:v>2.3769282803778391</c:v>
                </c:pt>
                <c:pt idx="73">
                  <c:v>2.5033994016434722</c:v>
                </c:pt>
                <c:pt idx="74">
                  <c:v>2.6539439208088504</c:v>
                </c:pt>
                <c:pt idx="75">
                  <c:v>2.8360959634597744</c:v>
                </c:pt>
                <c:pt idx="76">
                  <c:v>3.0608720801035383</c:v>
                </c:pt>
                <c:pt idx="77">
                  <c:v>3.3450268326102162</c:v>
                </c:pt>
                <c:pt idx="78">
                  <c:v>3.7153046144647353</c:v>
                </c:pt>
                <c:pt idx="79">
                  <c:v>4.2170828635978923</c:v>
                </c:pt>
                <c:pt idx="80">
                  <c:v>4.9337246975412237</c:v>
                </c:pt>
                <c:pt idx="81">
                  <c:v>6.0358609231868483</c:v>
                </c:pt>
                <c:pt idx="82">
                  <c:v>7.9318512976894722</c:v>
                </c:pt>
                <c:pt idx="83">
                  <c:v>11.875721688456872</c:v>
                </c:pt>
                <c:pt idx="84">
                  <c:v>24.086118040219443</c:v>
                </c:pt>
                <c:pt idx="85">
                  <c:v>218.40963128868174</c:v>
                </c:pt>
                <c:pt idx="86">
                  <c:v>39.369544788156965</c:v>
                </c:pt>
                <c:pt idx="87">
                  <c:v>11.964387689414288</c:v>
                </c:pt>
                <c:pt idx="88">
                  <c:v>6.2500347014238748</c:v>
                </c:pt>
                <c:pt idx="89">
                  <c:v>3.9317158911108501</c:v>
                </c:pt>
                <c:pt idx="90">
                  <c:v>2.7064157862601426</c:v>
                </c:pt>
                <c:pt idx="91">
                  <c:v>1.957745193760613</c:v>
                </c:pt>
                <c:pt idx="92">
                  <c:v>1.4560439980780362</c:v>
                </c:pt>
                <c:pt idx="93">
                  <c:v>1.0974027343752752</c:v>
                </c:pt>
                <c:pt idx="94">
                  <c:v>0.82824746631190072</c:v>
                </c:pt>
                <c:pt idx="95">
                  <c:v>0.61812348756851543</c:v>
                </c:pt>
                <c:pt idx="96">
                  <c:v>0.44816997920479096</c:v>
                </c:pt>
                <c:pt idx="97">
                  <c:v>0.30535799325532775</c:v>
                </c:pt>
                <c:pt idx="98">
                  <c:v>0.17793328260661817</c:v>
                </c:pt>
              </c:numCache>
            </c:numRef>
          </c:yVal>
          <c:smooth val="1"/>
        </c:ser>
        <c:ser>
          <c:idx val="1"/>
          <c:order val="1"/>
          <c:tx>
            <c:v>Klaasen</c:v>
          </c:tx>
          <c:marker>
            <c:symbol val="none"/>
          </c:marker>
          <c:xVal>
            <c:numRef>
              <c:f>'Calculation Mobility&amp;Resistivit'!$A$3:$A$101</c:f>
              <c:numCache>
                <c:formatCode>General</c:formatCode>
                <c:ptCount val="99"/>
                <c:pt idx="0">
                  <c:v>0.01</c:v>
                </c:pt>
                <c:pt idx="1">
                  <c:v>0.02</c:v>
                </c:pt>
                <c:pt idx="2">
                  <c:v>0.03</c:v>
                </c:pt>
                <c:pt idx="3">
                  <c:v>0.04</c:v>
                </c:pt>
                <c:pt idx="4">
                  <c:v>0.05</c:v>
                </c:pt>
                <c:pt idx="5">
                  <c:v>0.06</c:v>
                </c:pt>
                <c:pt idx="6">
                  <c:v>7.0000000000000007E-2</c:v>
                </c:pt>
                <c:pt idx="7">
                  <c:v>0.08</c:v>
                </c:pt>
                <c:pt idx="8">
                  <c:v>0.09</c:v>
                </c:pt>
                <c:pt idx="9">
                  <c:v>0.1</c:v>
                </c:pt>
                <c:pt idx="10">
                  <c:v>0.11</c:v>
                </c:pt>
                <c:pt idx="11">
                  <c:v>0.12</c:v>
                </c:pt>
                <c:pt idx="12">
                  <c:v>0.13</c:v>
                </c:pt>
                <c:pt idx="13">
                  <c:v>0.14000000000000001</c:v>
                </c:pt>
                <c:pt idx="14">
                  <c:v>0.15</c:v>
                </c:pt>
                <c:pt idx="15">
                  <c:v>0.16</c:v>
                </c:pt>
                <c:pt idx="16">
                  <c:v>0.17</c:v>
                </c:pt>
                <c:pt idx="17">
                  <c:v>0.18</c:v>
                </c:pt>
                <c:pt idx="18">
                  <c:v>0.19</c:v>
                </c:pt>
                <c:pt idx="19">
                  <c:v>0.2</c:v>
                </c:pt>
                <c:pt idx="20">
                  <c:v>0.21</c:v>
                </c:pt>
                <c:pt idx="21">
                  <c:v>0.22</c:v>
                </c:pt>
                <c:pt idx="22">
                  <c:v>0.23</c:v>
                </c:pt>
                <c:pt idx="23">
                  <c:v>0.24</c:v>
                </c:pt>
                <c:pt idx="24">
                  <c:v>0.25</c:v>
                </c:pt>
                <c:pt idx="25">
                  <c:v>0.26</c:v>
                </c:pt>
                <c:pt idx="26">
                  <c:v>0.27</c:v>
                </c:pt>
                <c:pt idx="27">
                  <c:v>0.28000000000000003</c:v>
                </c:pt>
                <c:pt idx="28">
                  <c:v>0.28999999999999998</c:v>
                </c:pt>
                <c:pt idx="29">
                  <c:v>0.3</c:v>
                </c:pt>
                <c:pt idx="30">
                  <c:v>0.31</c:v>
                </c:pt>
                <c:pt idx="31">
                  <c:v>0.32</c:v>
                </c:pt>
                <c:pt idx="32">
                  <c:v>0.33</c:v>
                </c:pt>
                <c:pt idx="33">
                  <c:v>0.34</c:v>
                </c:pt>
                <c:pt idx="34">
                  <c:v>0.35</c:v>
                </c:pt>
                <c:pt idx="35">
                  <c:v>0.36</c:v>
                </c:pt>
                <c:pt idx="36">
                  <c:v>0.37</c:v>
                </c:pt>
                <c:pt idx="37">
                  <c:v>0.38</c:v>
                </c:pt>
                <c:pt idx="38">
                  <c:v>0.39</c:v>
                </c:pt>
                <c:pt idx="39">
                  <c:v>0.4</c:v>
                </c:pt>
                <c:pt idx="40">
                  <c:v>0.41</c:v>
                </c:pt>
                <c:pt idx="41">
                  <c:v>0.42</c:v>
                </c:pt>
                <c:pt idx="42">
                  <c:v>0.43</c:v>
                </c:pt>
                <c:pt idx="43">
                  <c:v>0.44</c:v>
                </c:pt>
                <c:pt idx="44">
                  <c:v>0.45</c:v>
                </c:pt>
                <c:pt idx="45">
                  <c:v>0.46</c:v>
                </c:pt>
                <c:pt idx="46">
                  <c:v>0.47</c:v>
                </c:pt>
                <c:pt idx="47">
                  <c:v>0.48</c:v>
                </c:pt>
                <c:pt idx="48">
                  <c:v>0.49</c:v>
                </c:pt>
                <c:pt idx="49">
                  <c:v>0.5</c:v>
                </c:pt>
                <c:pt idx="50">
                  <c:v>0.51</c:v>
                </c:pt>
                <c:pt idx="51">
                  <c:v>0.52</c:v>
                </c:pt>
                <c:pt idx="52">
                  <c:v>0.53</c:v>
                </c:pt>
                <c:pt idx="53">
                  <c:v>0.54</c:v>
                </c:pt>
                <c:pt idx="54">
                  <c:v>0.55000000000000004</c:v>
                </c:pt>
                <c:pt idx="55">
                  <c:v>0.56000000000000005</c:v>
                </c:pt>
                <c:pt idx="56">
                  <c:v>0.56999999999999995</c:v>
                </c:pt>
                <c:pt idx="57">
                  <c:v>0.57999999999999996</c:v>
                </c:pt>
                <c:pt idx="58">
                  <c:v>0.59</c:v>
                </c:pt>
                <c:pt idx="59">
                  <c:v>0.6</c:v>
                </c:pt>
                <c:pt idx="60">
                  <c:v>0.61</c:v>
                </c:pt>
                <c:pt idx="61">
                  <c:v>0.62</c:v>
                </c:pt>
                <c:pt idx="62">
                  <c:v>0.63</c:v>
                </c:pt>
                <c:pt idx="63">
                  <c:v>0.64</c:v>
                </c:pt>
                <c:pt idx="64">
                  <c:v>0.65</c:v>
                </c:pt>
                <c:pt idx="65">
                  <c:v>0.66</c:v>
                </c:pt>
                <c:pt idx="66">
                  <c:v>0.67</c:v>
                </c:pt>
                <c:pt idx="67">
                  <c:v>0.68</c:v>
                </c:pt>
                <c:pt idx="68">
                  <c:v>0.69</c:v>
                </c:pt>
                <c:pt idx="69">
                  <c:v>0.7</c:v>
                </c:pt>
                <c:pt idx="70">
                  <c:v>0.71</c:v>
                </c:pt>
                <c:pt idx="71">
                  <c:v>0.72</c:v>
                </c:pt>
                <c:pt idx="72">
                  <c:v>0.73</c:v>
                </c:pt>
                <c:pt idx="73">
                  <c:v>0.74</c:v>
                </c:pt>
                <c:pt idx="74">
                  <c:v>0.75</c:v>
                </c:pt>
                <c:pt idx="75">
                  <c:v>0.76</c:v>
                </c:pt>
                <c:pt idx="76">
                  <c:v>0.77</c:v>
                </c:pt>
                <c:pt idx="77">
                  <c:v>0.78</c:v>
                </c:pt>
                <c:pt idx="78">
                  <c:v>0.79</c:v>
                </c:pt>
                <c:pt idx="79">
                  <c:v>0.8</c:v>
                </c:pt>
                <c:pt idx="80">
                  <c:v>0.81</c:v>
                </c:pt>
                <c:pt idx="81">
                  <c:v>0.82</c:v>
                </c:pt>
                <c:pt idx="82">
                  <c:v>0.83</c:v>
                </c:pt>
                <c:pt idx="83">
                  <c:v>0.84</c:v>
                </c:pt>
                <c:pt idx="84">
                  <c:v>0.85</c:v>
                </c:pt>
                <c:pt idx="85">
                  <c:v>0.86</c:v>
                </c:pt>
                <c:pt idx="86">
                  <c:v>0.87</c:v>
                </c:pt>
                <c:pt idx="87">
                  <c:v>0.88</c:v>
                </c:pt>
                <c:pt idx="88">
                  <c:v>0.89</c:v>
                </c:pt>
                <c:pt idx="89">
                  <c:v>0.9</c:v>
                </c:pt>
                <c:pt idx="90">
                  <c:v>0.91</c:v>
                </c:pt>
                <c:pt idx="91">
                  <c:v>0.92</c:v>
                </c:pt>
                <c:pt idx="92">
                  <c:v>0.93</c:v>
                </c:pt>
                <c:pt idx="93">
                  <c:v>0.94</c:v>
                </c:pt>
                <c:pt idx="94">
                  <c:v>0.95</c:v>
                </c:pt>
                <c:pt idx="95">
                  <c:v>0.96</c:v>
                </c:pt>
                <c:pt idx="96">
                  <c:v>0.97</c:v>
                </c:pt>
                <c:pt idx="97">
                  <c:v>0.98</c:v>
                </c:pt>
                <c:pt idx="98">
                  <c:v>0.99</c:v>
                </c:pt>
              </c:numCache>
            </c:numRef>
          </c:xVal>
          <c:yVal>
            <c:numRef>
              <c:f>'Calculation Mobility&amp;Resistivit'!$E$3:$E$101</c:f>
              <c:numCache>
                <c:formatCode>0.00</c:formatCode>
                <c:ptCount val="99"/>
                <c:pt idx="0">
                  <c:v>1.0941071950685006</c:v>
                </c:pt>
                <c:pt idx="1">
                  <c:v>1.0959723735783649</c:v>
                </c:pt>
                <c:pt idx="2">
                  <c:v>1.0978885082916963</c:v>
                </c:pt>
                <c:pt idx="3">
                  <c:v>1.0998574727333577</c:v>
                </c:pt>
                <c:pt idx="4">
                  <c:v>1.101881232373787</c:v>
                </c:pt>
                <c:pt idx="5">
                  <c:v>1.1039618503342459</c:v>
                </c:pt>
                <c:pt idx="6">
                  <c:v>1.1061014935225113</c:v>
                </c:pt>
                <c:pt idx="7">
                  <c:v>1.108302439237419</c:v>
                </c:pt>
                <c:pt idx="8">
                  <c:v>1.1105670822846274</c:v>
                </c:pt>
                <c:pt idx="9">
                  <c:v>1.1128979426504169</c:v>
                </c:pt>
                <c:pt idx="10">
                  <c:v>1.1152976737852918</c:v>
                </c:pt>
                <c:pt idx="11">
                  <c:v>1.1177690715547437</c:v>
                </c:pt>
                <c:pt idx="12">
                  <c:v>1.1203150839207543</c:v>
                </c:pt>
                <c:pt idx="13">
                  <c:v>1.1229388214246705</c:v>
                </c:pt>
                <c:pt idx="14">
                  <c:v>1.1256435685500008</c:v>
                </c:pt>
                <c:pt idx="15">
                  <c:v>1.1284327960525748</c:v>
                </c:pt>
                <c:pt idx="16">
                  <c:v>1.1313101743556515</c:v>
                </c:pt>
                <c:pt idx="17">
                  <c:v>1.1342795881189207</c:v>
                </c:pt>
                <c:pt idx="18">
                  <c:v>1.1373451521033291</c:v>
                </c:pt>
                <c:pt idx="19">
                  <c:v>1.1405112284683276</c:v>
                </c:pt>
                <c:pt idx="20">
                  <c:v>1.1437824456548757</c:v>
                </c:pt>
                <c:pt idx="21">
                  <c:v>1.1471637190266077</c:v>
                </c:pt>
                <c:pt idx="22">
                  <c:v>1.1506602734633102</c:v>
                </c:pt>
                <c:pt idx="23">
                  <c:v>1.1542776681258049</c:v>
                </c:pt>
                <c:pt idx="24">
                  <c:v>1.1580218236399022</c:v>
                </c:pt>
                <c:pt idx="25">
                  <c:v>1.1618990519799031</c:v>
                </c:pt>
                <c:pt idx="26">
                  <c:v>1.1659160893699856</c:v>
                </c:pt>
                <c:pt idx="27">
                  <c:v>1.1700801325654464</c:v>
                </c:pt>
                <c:pt idx="28">
                  <c:v>1.1743988789262996</c:v>
                </c:pt>
                <c:pt idx="29">
                  <c:v>1.1788805707543244</c:v>
                </c:pt>
                <c:pt idx="30">
                  <c:v>1.1835340444327858</c:v>
                </c:pt>
                <c:pt idx="31">
                  <c:v>1.1883687849874924</c:v>
                </c:pt>
                <c:pt idx="32">
                  <c:v>1.1933949867806684</c:v>
                </c:pt>
                <c:pt idx="33">
                  <c:v>1.198623621157981</c:v>
                </c:pt>
                <c:pt idx="34">
                  <c:v>1.2040665119969454</c:v>
                </c:pt>
                <c:pt idx="35">
                  <c:v>1.2097364202557843</c:v>
                </c:pt>
                <c:pt idx="36">
                  <c:v>1.2156471388001597</c:v>
                </c:pt>
                <c:pt idx="37">
                  <c:v>1.2218135989968295</c:v>
                </c:pt>
                <c:pt idx="38">
                  <c:v>1.2282519908151757</c:v>
                </c:pt>
                <c:pt idx="39">
                  <c:v>1.2349798984784812</c:v>
                </c:pt>
                <c:pt idx="40">
                  <c:v>1.2420164540675263</c:v>
                </c:pt>
                <c:pt idx="41">
                  <c:v>1.2493825119131903</c:v>
                </c:pt>
                <c:pt idx="42">
                  <c:v>1.2571008471390794</c:v>
                </c:pt>
                <c:pt idx="43">
                  <c:v>1.2651963823512742</c:v>
                </c:pt>
                <c:pt idx="44">
                  <c:v>1.2736964472470411</c:v>
                </c:pt>
                <c:pt idx="45">
                  <c:v>1.2826310768623543</c:v>
                </c:pt>
                <c:pt idx="46">
                  <c:v>1.2920333553433898</c:v>
                </c:pt>
                <c:pt idx="47">
                  <c:v>1.3019398135666282</c:v>
                </c:pt>
                <c:pt idx="48">
                  <c:v>1.312390890719443</c:v>
                </c:pt>
                <c:pt idx="49">
                  <c:v>1.3234314721840028</c:v>
                </c:pt>
                <c:pt idx="50">
                  <c:v>1.3351115188678495</c:v>
                </c:pt>
                <c:pt idx="51">
                  <c:v>1.3474868066610046</c:v>
                </c:pt>
                <c:pt idx="52">
                  <c:v>1.3606197991931979</c:v>
                </c:pt>
                <c:pt idx="53">
                  <c:v>1.3745806828128846</c:v>
                </c:pt>
                <c:pt idx="54">
                  <c:v>1.3894486001133053</c:v>
                </c:pt>
                <c:pt idx="55">
                  <c:v>1.4053131279377638</c:v>
                </c:pt>
                <c:pt idx="56">
                  <c:v>1.4222760583597471</c:v>
                </c:pt>
                <c:pt idx="57">
                  <c:v>1.4404535577006614</c:v>
                </c:pt>
                <c:pt idx="58">
                  <c:v>1.4599788006885688</c:v>
                </c:pt>
                <c:pt idx="59">
                  <c:v>1.4810052064613966</c:v>
                </c:pt>
                <c:pt idx="60">
                  <c:v>1.503710443273113</c:v>
                </c:pt>
                <c:pt idx="61">
                  <c:v>1.5283014238259383</c:v>
                </c:pt>
                <c:pt idx="62">
                  <c:v>1.5550205895422557</c:v>
                </c:pt>
                <c:pt idx="63">
                  <c:v>1.5841538893970801</c:v>
                </c:pt>
                <c:pt idx="64">
                  <c:v>1.6160410117139268</c:v>
                </c:pt>
                <c:pt idx="65">
                  <c:v>1.6510886480563889</c:v>
                </c:pt>
                <c:pt idx="66">
                  <c:v>1.6897878923481264</c:v>
                </c:pt>
                <c:pt idx="67">
                  <c:v>1.7327373622574358</c:v>
                </c:pt>
                <c:pt idx="68">
                  <c:v>1.780674366466066</c:v>
                </c:pt>
                <c:pt idx="69">
                  <c:v>1.8345175863437628</c:v>
                </c:pt>
                <c:pt idx="70">
                  <c:v>1.8954265617846533</c:v>
                </c:pt>
                <c:pt idx="71">
                  <c:v>1.9648862436547827</c:v>
                </c:pt>
                <c:pt idx="72">
                  <c:v>2.0448298694792948</c:v>
                </c:pt>
                <c:pt idx="73">
                  <c:v>2.1378220869246141</c:v>
                </c:pt>
                <c:pt idx="74">
                  <c:v>2.247339861332398</c:v>
                </c:pt>
                <c:pt idx="75">
                  <c:v>2.3782180436677121</c:v>
                </c:pt>
                <c:pt idx="76">
                  <c:v>2.5373844101222431</c:v>
                </c:pt>
                <c:pt idx="77">
                  <c:v>2.7351302397660304</c:v>
                </c:pt>
                <c:pt idx="78">
                  <c:v>2.9874345974647665</c:v>
                </c:pt>
                <c:pt idx="79">
                  <c:v>3.3205253891170314</c:v>
                </c:pt>
                <c:pt idx="80">
                  <c:v>3.7806683607575966</c:v>
                </c:pt>
                <c:pt idx="81">
                  <c:v>4.4578262703484457</c:v>
                </c:pt>
                <c:pt idx="82">
                  <c:v>5.5532056600649033</c:v>
                </c:pt>
                <c:pt idx="83">
                  <c:v>7.6281783292109111</c:v>
                </c:pt>
                <c:pt idx="84">
                  <c:v>13.063041174672374</c:v>
                </c:pt>
                <c:pt idx="85">
                  <c:v>64.842600662453435</c:v>
                </c:pt>
                <c:pt idx="86">
                  <c:v>18.653986255553779</c:v>
                </c:pt>
                <c:pt idx="87">
                  <c:v>7.562410271910915</c:v>
                </c:pt>
                <c:pt idx="88">
                  <c:v>4.4905690610102891</c:v>
                </c:pt>
                <c:pt idx="89">
                  <c:v>3.0488633089246857</c:v>
                </c:pt>
                <c:pt idx="90">
                  <c:v>2.2108350136599437</c:v>
                </c:pt>
                <c:pt idx="91">
                  <c:v>1.662097425035403</c:v>
                </c:pt>
                <c:pt idx="92">
                  <c:v>1.2740582899850572</c:v>
                </c:pt>
                <c:pt idx="93">
                  <c:v>0.98425327526702544</c:v>
                </c:pt>
                <c:pt idx="94">
                  <c:v>0.75856328807287088</c:v>
                </c:pt>
                <c:pt idx="95">
                  <c:v>0.57659026600424079</c:v>
                </c:pt>
                <c:pt idx="96">
                  <c:v>0.42505488816260129</c:v>
                </c:pt>
                <c:pt idx="97">
                  <c:v>0.2941859240133668</c:v>
                </c:pt>
                <c:pt idx="98">
                  <c:v>0.1741652005172763</c:v>
                </c:pt>
              </c:numCache>
            </c:numRef>
          </c:yVal>
          <c:smooth val="1"/>
        </c:ser>
        <c:axId val="92158208"/>
        <c:axId val="92164480"/>
      </c:scatterChart>
      <c:valAx>
        <c:axId val="92158208"/>
        <c:scaling>
          <c:orientation val="minMax"/>
          <c:max val="1"/>
        </c:scaling>
        <c:axPos val="b"/>
        <c:minorGridlines/>
        <c:title>
          <c:tx>
            <c:rich>
              <a:bodyPr/>
              <a:lstStyle/>
              <a:p>
                <a:pPr>
                  <a:defRPr/>
                </a:pPr>
                <a:r>
                  <a:rPr lang="en-US"/>
                  <a:t>Fraction solidified</a:t>
                </a:r>
              </a:p>
            </c:rich>
          </c:tx>
          <c:layout/>
        </c:title>
        <c:numFmt formatCode="General" sourceLinked="1"/>
        <c:majorTickMark val="none"/>
        <c:tickLblPos val="nextTo"/>
        <c:crossAx val="92164480"/>
        <c:crosses val="autoZero"/>
        <c:crossBetween val="midCat"/>
      </c:valAx>
      <c:valAx>
        <c:axId val="92164480"/>
        <c:scaling>
          <c:orientation val="minMax"/>
          <c:max val="10"/>
          <c:min val="0"/>
        </c:scaling>
        <c:axPos val="l"/>
        <c:majorGridlines/>
        <c:title>
          <c:tx>
            <c:rich>
              <a:bodyPr/>
              <a:lstStyle/>
              <a:p>
                <a:pPr>
                  <a:defRPr/>
                </a:pPr>
                <a:r>
                  <a:rPr lang="el-GR"/>
                  <a:t>[Ω*</a:t>
                </a:r>
                <a:r>
                  <a:rPr lang="en-US"/>
                  <a:t>cm]</a:t>
                </a:r>
              </a:p>
            </c:rich>
          </c:tx>
          <c:layout/>
        </c:title>
        <c:numFmt formatCode="0.00" sourceLinked="1"/>
        <c:majorTickMark val="none"/>
        <c:tickLblPos val="nextTo"/>
        <c:crossAx val="92158208"/>
        <c:crosses val="autoZero"/>
        <c:crossBetween val="midCat"/>
      </c:valAx>
    </c:plotArea>
    <c:legend>
      <c:legendPos val="r"/>
      <c:layout/>
    </c:legend>
    <c:plotVisOnly val="1"/>
  </c:chart>
  <c:printSettings>
    <c:headerFooter/>
    <c:pageMargins b="0.78740157499999996" l="0.70000000000000062" r="0.70000000000000062" t="0.78740157499999996"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2</xdr:col>
      <xdr:colOff>9525</xdr:colOff>
      <xdr:row>11</xdr:row>
      <xdr:rowOff>28575</xdr:rowOff>
    </xdr:from>
    <xdr:to>
      <xdr:col>2</xdr:col>
      <xdr:colOff>485775</xdr:colOff>
      <xdr:row>16</xdr:row>
      <xdr:rowOff>180975</xdr:rowOff>
    </xdr:to>
    <xdr:cxnSp macro="">
      <xdr:nvCxnSpPr>
        <xdr:cNvPr id="5" name="Gerade Verbindung mit Pfeil 4"/>
        <xdr:cNvCxnSpPr/>
      </xdr:nvCxnSpPr>
      <xdr:spPr>
        <a:xfrm flipH="1" flipV="1">
          <a:off x="1038225" y="1743075"/>
          <a:ext cx="476250" cy="11049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xdr:row>
      <xdr:rowOff>0</xdr:rowOff>
    </xdr:from>
    <xdr:to>
      <xdr:col>6</xdr:col>
      <xdr:colOff>657225</xdr:colOff>
      <xdr:row>16</xdr:row>
      <xdr:rowOff>180975</xdr:rowOff>
    </xdr:to>
    <xdr:cxnSp macro="">
      <xdr:nvCxnSpPr>
        <xdr:cNvPr id="6" name="Gerade Verbindung mit Pfeil 5"/>
        <xdr:cNvCxnSpPr/>
      </xdr:nvCxnSpPr>
      <xdr:spPr>
        <a:xfrm flipH="1" flipV="1">
          <a:off x="3781425" y="381000"/>
          <a:ext cx="657225" cy="24669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66675</xdr:colOff>
      <xdr:row>0</xdr:row>
      <xdr:rowOff>66676</xdr:rowOff>
    </xdr:from>
    <xdr:to>
      <xdr:col>4</xdr:col>
      <xdr:colOff>237537</xdr:colOff>
      <xdr:row>0</xdr:row>
      <xdr:rowOff>790575</xdr:rowOff>
    </xdr:to>
    <xdr:pic>
      <xdr:nvPicPr>
        <xdr:cNvPr id="7" name="Grafik 6" descr="logo_ISC.bmp"/>
        <xdr:cNvPicPr>
          <a:picLocks noChangeAspect="1"/>
        </xdr:cNvPicPr>
      </xdr:nvPicPr>
      <xdr:blipFill>
        <a:blip xmlns:r="http://schemas.openxmlformats.org/officeDocument/2006/relationships" r:embed="rId1" cstate="print"/>
        <a:stretch>
          <a:fillRect/>
        </a:stretch>
      </xdr:blipFill>
      <xdr:spPr>
        <a:xfrm>
          <a:off x="66675" y="66676"/>
          <a:ext cx="2266362" cy="7238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9524</xdr:colOff>
      <xdr:row>24</xdr:row>
      <xdr:rowOff>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28575</xdr:colOff>
      <xdr:row>0</xdr:row>
      <xdr:rowOff>0</xdr:rowOff>
    </xdr:from>
    <xdr:to>
      <xdr:col>17</xdr:col>
      <xdr:colOff>733425</xdr:colOff>
      <xdr:row>23</xdr:row>
      <xdr:rowOff>180974</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24</xdr:row>
      <xdr:rowOff>0</xdr:rowOff>
    </xdr:from>
    <xdr:to>
      <xdr:col>9</xdr:col>
      <xdr:colOff>9524</xdr:colOff>
      <xdr:row>48</xdr:row>
      <xdr:rowOff>0</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752474</xdr:colOff>
      <xdr:row>24</xdr:row>
      <xdr:rowOff>28574</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0</xdr:row>
      <xdr:rowOff>0</xdr:rowOff>
    </xdr:from>
    <xdr:to>
      <xdr:col>17</xdr:col>
      <xdr:colOff>0</xdr:colOff>
      <xdr:row>23</xdr:row>
      <xdr:rowOff>180974</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13</xdr:row>
      <xdr:rowOff>171450</xdr:rowOff>
    </xdr:from>
    <xdr:to>
      <xdr:col>2</xdr:col>
      <xdr:colOff>266700</xdr:colOff>
      <xdr:row>15</xdr:row>
      <xdr:rowOff>9525</xdr:rowOff>
    </xdr:to>
    <xdr:pic>
      <xdr:nvPicPr>
        <xdr:cNvPr id="1025" name="Picture 1" descr="(7) \quad C_S = k C_0 \ (1 - f_S)^{k-1}"/>
        <xdr:cNvPicPr>
          <a:picLocks noChangeAspect="1" noChangeArrowheads="1"/>
        </xdr:cNvPicPr>
      </xdr:nvPicPr>
      <xdr:blipFill>
        <a:blip xmlns:r="http://schemas.openxmlformats.org/officeDocument/2006/relationships" r:embed="rId1" cstate="print"/>
        <a:srcRect/>
        <a:stretch>
          <a:fillRect/>
        </a:stretch>
      </xdr:blipFill>
      <xdr:spPr bwMode="auto">
        <a:xfrm>
          <a:off x="28575" y="2647950"/>
          <a:ext cx="2152650" cy="219075"/>
        </a:xfrm>
        <a:prstGeom prst="rect">
          <a:avLst/>
        </a:prstGeom>
        <a:noFill/>
      </xdr:spPr>
    </xdr:pic>
    <xdr:clientData/>
  </xdr:twoCellAnchor>
  <xdr:twoCellAnchor editAs="oneCell">
    <xdr:from>
      <xdr:col>1</xdr:col>
      <xdr:colOff>219075</xdr:colOff>
      <xdr:row>18</xdr:row>
      <xdr:rowOff>57150</xdr:rowOff>
    </xdr:from>
    <xdr:to>
      <xdr:col>1</xdr:col>
      <xdr:colOff>1181100</xdr:colOff>
      <xdr:row>21</xdr:row>
      <xdr:rowOff>85725</xdr:rowOff>
    </xdr:to>
    <xdr:pic>
      <xdr:nvPicPr>
        <xdr:cNvPr id="3" name="Picture 1" descr="equation01"/>
        <xdr:cNvPicPr>
          <a:picLocks noChangeAspect="1" noChangeArrowheads="1"/>
        </xdr:cNvPicPr>
      </xdr:nvPicPr>
      <xdr:blipFill>
        <a:blip xmlns:r="http://schemas.openxmlformats.org/officeDocument/2006/relationships" r:embed="rId2" cstate="print"/>
        <a:srcRect/>
        <a:stretch>
          <a:fillRect/>
        </a:stretch>
      </xdr:blipFill>
      <xdr:spPr bwMode="auto">
        <a:xfrm>
          <a:off x="714375" y="3486150"/>
          <a:ext cx="962025" cy="600075"/>
        </a:xfrm>
        <a:prstGeom prst="rect">
          <a:avLst/>
        </a:prstGeom>
        <a:noFill/>
        <a:ln w="9525">
          <a:noFill/>
          <a:miter lim="800000"/>
          <a:headEnd/>
          <a:tailEnd/>
        </a:ln>
      </xdr:spPr>
    </xdr:pic>
    <xdr:clientData/>
  </xdr:twoCellAnchor>
  <xdr:twoCellAnchor editAs="oneCell">
    <xdr:from>
      <xdr:col>0</xdr:col>
      <xdr:colOff>142876</xdr:colOff>
      <xdr:row>24</xdr:row>
      <xdr:rowOff>28575</xdr:rowOff>
    </xdr:from>
    <xdr:to>
      <xdr:col>2</xdr:col>
      <xdr:colOff>57151</xdr:colOff>
      <xdr:row>26</xdr:row>
      <xdr:rowOff>165536</xdr:rowOff>
    </xdr:to>
    <xdr:pic>
      <xdr:nvPicPr>
        <xdr:cNvPr id="2"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142876" y="4600575"/>
          <a:ext cx="1828800" cy="517961"/>
        </a:xfrm>
        <a:prstGeom prst="rect">
          <a:avLst/>
        </a:prstGeom>
        <a:noFill/>
      </xdr:spPr>
    </xdr:pic>
    <xdr:clientData/>
  </xdr:twoCellAnchor>
  <xdr:twoCellAnchor editAs="oneCell">
    <xdr:from>
      <xdr:col>0</xdr:col>
      <xdr:colOff>76200</xdr:colOff>
      <xdr:row>30</xdr:row>
      <xdr:rowOff>114300</xdr:rowOff>
    </xdr:from>
    <xdr:to>
      <xdr:col>3</xdr:col>
      <xdr:colOff>133350</xdr:colOff>
      <xdr:row>32</xdr:row>
      <xdr:rowOff>171450</xdr:rowOff>
    </xdr:to>
    <xdr:pic>
      <xdr:nvPicPr>
        <xdr:cNvPr id="1026" name="Picture 2"/>
        <xdr:cNvPicPr>
          <a:picLocks noChangeAspect="1" noChangeArrowheads="1"/>
        </xdr:cNvPicPr>
      </xdr:nvPicPr>
      <xdr:blipFill>
        <a:blip xmlns:r="http://schemas.openxmlformats.org/officeDocument/2006/relationships" r:embed="rId4" cstate="print"/>
        <a:srcRect/>
        <a:stretch>
          <a:fillRect/>
        </a:stretch>
      </xdr:blipFill>
      <xdr:spPr bwMode="auto">
        <a:xfrm>
          <a:off x="76200" y="5829300"/>
          <a:ext cx="2581275" cy="438150"/>
        </a:xfrm>
        <a:prstGeom prst="rect">
          <a:avLst/>
        </a:prstGeom>
        <a:noFill/>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I20"/>
  <sheetViews>
    <sheetView tabSelected="1" workbookViewId="0">
      <selection activeCell="K5" sqref="K5"/>
    </sheetView>
  </sheetViews>
  <sheetFormatPr baseColWidth="10" defaultRowHeight="15"/>
  <cols>
    <col min="1" max="1" width="7.42578125" style="2" bestFit="1" customWidth="1"/>
    <col min="2" max="2" width="8" style="2" bestFit="1" customWidth="1"/>
    <col min="3" max="3" width="7.42578125" style="2" bestFit="1" customWidth="1"/>
    <col min="4" max="4" width="8.5703125" style="2" bestFit="1" customWidth="1"/>
    <col min="5" max="5" width="11.42578125" style="2"/>
    <col min="6" max="6" width="13.85546875" style="2" bestFit="1" customWidth="1"/>
    <col min="7" max="7" width="43.7109375" style="2" customWidth="1"/>
    <col min="8" max="8" width="36.7109375" style="2" bestFit="1" customWidth="1"/>
    <col min="9" max="9" width="37" style="2" bestFit="1" customWidth="1"/>
    <col min="10" max="16384" width="11.42578125" style="2"/>
  </cols>
  <sheetData>
    <row r="1" spans="1:9" ht="90" customHeight="1">
      <c r="G1" s="20" t="s">
        <v>48</v>
      </c>
      <c r="H1" s="20" t="s">
        <v>49</v>
      </c>
    </row>
    <row r="3" spans="1:9">
      <c r="A3" s="1" t="s">
        <v>0</v>
      </c>
      <c r="B3" s="1" t="s">
        <v>1</v>
      </c>
      <c r="C3" s="1" t="s">
        <v>2</v>
      </c>
      <c r="D3" s="1" t="s">
        <v>14</v>
      </c>
      <c r="E3" s="1"/>
      <c r="F3" s="1" t="s">
        <v>43</v>
      </c>
      <c r="G3" s="1" t="s">
        <v>44</v>
      </c>
      <c r="H3" s="1" t="s">
        <v>20</v>
      </c>
      <c r="I3" s="1" t="s">
        <v>45</v>
      </c>
    </row>
    <row r="4" spans="1:9">
      <c r="A4" s="2" t="s">
        <v>3</v>
      </c>
      <c r="B4" s="18">
        <v>0.2</v>
      </c>
      <c r="C4" s="5">
        <f>B4*'Constants&amp;Equation'!$B$10/'Constants&amp;Equation'!B2</f>
        <v>0.51957265747849424</v>
      </c>
      <c r="D4" s="8">
        <f>B4*'Constants&amp;Equation'!$M$2*'Constants&amp;Equation'!$C$10/('Constants&amp;Equation'!B2*10^6)</f>
        <v>2.602483036433262E+16</v>
      </c>
      <c r="F4" s="18">
        <v>1</v>
      </c>
      <c r="G4" s="2">
        <v>0.06</v>
      </c>
      <c r="H4" s="2">
        <f>$F$4*B4+(1-$F$4)*G4</f>
        <v>0.2</v>
      </c>
      <c r="I4" s="8">
        <f>H4*'Constants&amp;Equation'!$M$2*'Constants&amp;Equation'!$C$10/('Constants&amp;Equation'!B2*10^6)</f>
        <v>2.602483036433262E+16</v>
      </c>
    </row>
    <row r="5" spans="1:9">
      <c r="A5" s="2" t="s">
        <v>4</v>
      </c>
      <c r="B5" s="18">
        <v>0.55000000000000004</v>
      </c>
      <c r="C5" s="5">
        <f>B5*'Constants&amp;Equation'!$B$10/'Constants&amp;Equation'!B3</f>
        <v>0.49871323347806445</v>
      </c>
      <c r="D5" s="8">
        <f>B5*'Constants&amp;Equation'!$M$2*'Constants&amp;Equation'!$C$10/('Constants&amp;Equation'!B3*10^6)</f>
        <v>2.4980004461169424E+16</v>
      </c>
      <c r="H5" s="2">
        <f t="shared" ref="H5:H11" si="0">$F$4*B5+(1-$F$4)*G5</f>
        <v>0.55000000000000004</v>
      </c>
      <c r="I5" s="8">
        <f>H5*'Constants&amp;Equation'!$M$2*'Constants&amp;Equation'!$C$10/('Constants&amp;Equation'!B3*10^6)</f>
        <v>2.4980004461169424E+16</v>
      </c>
    </row>
    <row r="6" spans="1:9">
      <c r="A6" s="2" t="s">
        <v>5</v>
      </c>
      <c r="B6" s="18">
        <v>0.02</v>
      </c>
      <c r="C6" s="5">
        <f>B6*'Constants&amp;Equation'!$B$10/'Constants&amp;Equation'!B4</f>
        <v>2.0818308708310654E-2</v>
      </c>
      <c r="D6" s="8">
        <f>B6*'Constants&amp;Equation'!$M$2*'Constants&amp;Equation'!$C$10/('Constants&amp;Equation'!B4*10^6)</f>
        <v>1042766482815772.2</v>
      </c>
      <c r="H6" s="2">
        <f t="shared" si="0"/>
        <v>0.02</v>
      </c>
      <c r="I6" s="8">
        <f>H6*'Constants&amp;Equation'!$M$2*'Constants&amp;Equation'!$C$10/('Constants&amp;Equation'!B4*10^6)</f>
        <v>1042766482815772.2</v>
      </c>
    </row>
    <row r="7" spans="1:9">
      <c r="A7" s="2" t="s">
        <v>6</v>
      </c>
      <c r="B7" s="18">
        <v>0.05</v>
      </c>
      <c r="C7" s="5">
        <f>B7*'Constants&amp;Equation'!$B$10/'Constants&amp;Equation'!B5</f>
        <v>2.5145939654400578E-2</v>
      </c>
      <c r="D7" s="8">
        <f>B7*'Constants&amp;Equation'!$M$2*'Constants&amp;Equation'!$C$10/('Constants&amp;Equation'!B5*10^6)</f>
        <v>1259532818823529.2</v>
      </c>
      <c r="H7" s="2">
        <f t="shared" si="0"/>
        <v>0.05</v>
      </c>
      <c r="I7" s="8">
        <f>H7*'Constants&amp;Equation'!$M$2*'Constants&amp;Equation'!$C$10/('Constants&amp;Equation'!B5*10^6)</f>
        <v>1259532818823529.2</v>
      </c>
    </row>
    <row r="8" spans="1:9">
      <c r="A8" s="2" t="s">
        <v>7</v>
      </c>
      <c r="B8" s="18">
        <v>2</v>
      </c>
      <c r="C8" s="5">
        <f>B8*'Constants&amp;Equation'!$B$10/'Constants&amp;Equation'!B6</f>
        <v>4.6767465676438507</v>
      </c>
      <c r="D8" s="8">
        <f>B8*'Constants&amp;Equation'!$M$2*'Constants&amp;Equation'!$C$10/('Constants&amp;Equation'!B6*10^6)</f>
        <v>2.3425315849101216E+17</v>
      </c>
      <c r="H8" s="2">
        <f t="shared" si="0"/>
        <v>2</v>
      </c>
      <c r="I8" s="8">
        <f>H8*'Constants&amp;Equation'!$M$2*'Constants&amp;Equation'!$C$10/('Constants&amp;Equation'!B6*10^6)</f>
        <v>2.3425315849101216E+17</v>
      </c>
    </row>
    <row r="9" spans="1:9">
      <c r="A9" s="2" t="s">
        <v>8</v>
      </c>
      <c r="B9" s="18">
        <v>0.2</v>
      </c>
      <c r="C9" s="5">
        <f>B9*'Constants&amp;Equation'!$B$10/'Constants&amp;Equation'!B7</f>
        <v>8.0563085352035921E-2</v>
      </c>
      <c r="D9" s="8">
        <f>B9*'Constants&amp;Equation'!$M$2*'Constants&amp;Equation'!$C$10/('Constants&amp;Equation'!B7*10^6)</f>
        <v>4035317485891312.5</v>
      </c>
      <c r="H9" s="2">
        <f t="shared" si="0"/>
        <v>0.2</v>
      </c>
      <c r="I9" s="8">
        <f>H9*'Constants&amp;Equation'!$M$2*'Constants&amp;Equation'!$C$10/('Constants&amp;Equation'!B7*10^6)</f>
        <v>4035317485891312.5</v>
      </c>
    </row>
    <row r="10" spans="1:9">
      <c r="A10" s="2" t="s">
        <v>9</v>
      </c>
      <c r="B10" s="18">
        <v>0.2</v>
      </c>
      <c r="C10" s="5">
        <f>B10*'Constants&amp;Equation'!$B$10/'Constants&amp;Equation'!B8</f>
        <v>7.732791850220265E-2</v>
      </c>
      <c r="D10" s="8">
        <f>B10*'Constants&amp;Equation'!$M$2*'Constants&amp;Equation'!$C$10/('Constants&amp;Equation'!B8*10^6)</f>
        <v>3873271490484581</v>
      </c>
      <c r="H10" s="2">
        <f t="shared" si="0"/>
        <v>0.2</v>
      </c>
      <c r="I10" s="8">
        <f>H10*'Constants&amp;Equation'!$M$2*'Constants&amp;Equation'!$C$10/('Constants&amp;Equation'!B8*10^6)</f>
        <v>3873271490484581</v>
      </c>
    </row>
    <row r="11" spans="1:9">
      <c r="A11" s="2" t="s">
        <v>10</v>
      </c>
      <c r="B11" s="18">
        <v>2</v>
      </c>
      <c r="C11" s="5">
        <f>B11*'Constants&amp;Equation'!$B$10/'Constants&amp;Equation'!B9</f>
        <v>3.5108191557183397</v>
      </c>
      <c r="D11" s="8">
        <f>B11*'Constants&amp;Equation'!$M$2*'Constants&amp;Equation'!$C$10/('Constants&amp;Equation'!B9*10^6)</f>
        <v>1.7585312016000598E+17</v>
      </c>
      <c r="H11" s="2">
        <f t="shared" si="0"/>
        <v>2</v>
      </c>
      <c r="I11" s="8">
        <f>H11*'Constants&amp;Equation'!$M$2*'Constants&amp;Equation'!$C$10/('Constants&amp;Equation'!B9*10^6)</f>
        <v>1.7585312016000598E+17</v>
      </c>
    </row>
    <row r="12" spans="1:9">
      <c r="C12" s="6"/>
    </row>
    <row r="18" spans="4:7">
      <c r="D18" s="1" t="s">
        <v>46</v>
      </c>
      <c r="G18" s="19" t="s">
        <v>47</v>
      </c>
    </row>
    <row r="19" spans="4:7">
      <c r="G19" s="16" t="s">
        <v>41</v>
      </c>
    </row>
    <row r="20" spans="4:7">
      <c r="G20" s="16" t="s">
        <v>42</v>
      </c>
    </row>
  </sheetData>
  <sheetProtection formatCells="0" selectLockedCells="1" selectUnlockedCells="1"/>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N47" sqref="N47"/>
    </sheetView>
  </sheetViews>
  <sheetFormatPr baseColWidth="10" defaultRowHeight="15"/>
  <sheetData/>
  <sheetProtection sheet="1" objects="1" scenarios="1"/>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dimension ref="A1"/>
  <sheetViews>
    <sheetView workbookViewId="0">
      <selection activeCell="K29" sqref="K29"/>
    </sheetView>
  </sheetViews>
  <sheetFormatPr baseColWidth="10" defaultRowHeight="15"/>
  <sheetData/>
  <sheetProtection sheet="1" objects="1" scenarios="1"/>
  <pageMargins left="0.7" right="0.7" top="0.78740157499999996" bottom="0.78740157499999996" header="0.3" footer="0.3"/>
  <drawing r:id="rId1"/>
</worksheet>
</file>

<file path=xl/worksheets/sheet4.xml><?xml version="1.0" encoding="utf-8"?>
<worksheet xmlns="http://schemas.openxmlformats.org/spreadsheetml/2006/main" xmlns:r="http://schemas.openxmlformats.org/officeDocument/2006/relationships">
  <dimension ref="A1:M101"/>
  <sheetViews>
    <sheetView workbookViewId="0">
      <selection activeCell="H40" sqref="H40"/>
    </sheetView>
  </sheetViews>
  <sheetFormatPr baseColWidth="10" defaultRowHeight="15"/>
  <cols>
    <col min="1" max="1" width="17.140625" style="2" bestFit="1" customWidth="1"/>
    <col min="2" max="9" width="11.42578125" style="2"/>
    <col min="10" max="10" width="2.5703125" style="21" customWidth="1"/>
    <col min="11" max="11" width="28.140625" style="2" bestFit="1" customWidth="1"/>
    <col min="12" max="12" width="2.42578125" style="2" customWidth="1"/>
    <col min="13" max="13" width="37.28515625" style="2" bestFit="1" customWidth="1"/>
    <col min="14" max="16384" width="11.42578125" style="2"/>
  </cols>
  <sheetData>
    <row r="1" spans="1:13" s="1" customFormat="1">
      <c r="A1" s="1" t="s">
        <v>21</v>
      </c>
      <c r="B1" s="1" t="s">
        <v>3</v>
      </c>
      <c r="C1" s="1" t="s">
        <v>4</v>
      </c>
      <c r="D1" s="1" t="s">
        <v>5</v>
      </c>
      <c r="E1" s="1" t="s">
        <v>6</v>
      </c>
      <c r="F1" s="1" t="s">
        <v>7</v>
      </c>
      <c r="G1" s="1" t="s">
        <v>8</v>
      </c>
      <c r="H1" s="1" t="s">
        <v>9</v>
      </c>
      <c r="I1" s="1" t="s">
        <v>10</v>
      </c>
      <c r="J1" s="21"/>
      <c r="K1" s="1" t="s">
        <v>23</v>
      </c>
      <c r="M1" s="1" t="s">
        <v>24</v>
      </c>
    </row>
    <row r="2" spans="1:13" s="1" customFormat="1">
      <c r="A2" s="1" t="s">
        <v>22</v>
      </c>
      <c r="B2" s="1" t="s">
        <v>14</v>
      </c>
      <c r="C2" s="1" t="s">
        <v>14</v>
      </c>
      <c r="D2" s="1" t="s">
        <v>14</v>
      </c>
      <c r="E2" s="1" t="s">
        <v>14</v>
      </c>
      <c r="F2" s="1" t="s">
        <v>14</v>
      </c>
      <c r="G2" s="1" t="s">
        <v>14</v>
      </c>
      <c r="H2" s="1" t="s">
        <v>14</v>
      </c>
      <c r="I2" s="1" t="s">
        <v>14</v>
      </c>
      <c r="J2" s="21"/>
      <c r="K2" s="1" t="s">
        <v>14</v>
      </c>
    </row>
    <row r="3" spans="1:13">
      <c r="A3" s="2">
        <v>0.01</v>
      </c>
      <c r="B3" s="8">
        <f>('Constants&amp;Equation'!$D$2*Input!$I$4)*((1-A3)^('Constants&amp;Equation'!$E$2))</f>
        <v>2.2154479641153832E+16</v>
      </c>
      <c r="C3" s="8">
        <f>('Constants&amp;Equation'!$D$3*Input!$I$5)*((1-A3)^('Constants&amp;Equation'!$E$3))</f>
        <v>7546909291309511</v>
      </c>
      <c r="D3" s="8">
        <f>('Constants&amp;Equation'!$D$4*Input!$I$6)*((1-A3)^('Constants&amp;Equation'!$E$4))</f>
        <v>2106556611554.9309</v>
      </c>
      <c r="E3" s="8">
        <f>('Constants&amp;Equation'!$D$5*Input!$I$7)*((1-A3)^('Constants&amp;Equation'!$E$5))</f>
        <v>10178042162.050186</v>
      </c>
      <c r="F3" s="8">
        <f>('Constants&amp;Equation'!$D$6*Input!$I$8)*((1-A3)^('Constants&amp;Equation'!$E$6))</f>
        <v>1.4188602527183184E+16</v>
      </c>
      <c r="G3" s="8">
        <f>('Constants&amp;Equation'!$D$7*Input!$I$9)*((1-A3)^('Constants&amp;Equation'!$E$7))</f>
        <v>32606004432858.453</v>
      </c>
      <c r="H3" s="8">
        <f>('Constants&amp;Equation'!$D$8*Input!$I$10)*((1-A3)^('Constants&amp;Equation'!$E$8))</f>
        <v>129066236335708.06</v>
      </c>
      <c r="I3" s="8">
        <f>('Constants&amp;Equation'!$D$9*Input!$I$11)*((1-A3)^('Constants&amp;Equation'!$E$9))</f>
        <v>2.1926478631627562E+17</v>
      </c>
      <c r="J3" s="22"/>
      <c r="K3" s="8">
        <f>ABS(B3+D3+G3-C3)</f>
        <v>1.4642282910888736E+16</v>
      </c>
      <c r="M3" s="5">
        <f>ABS((B3+D3+G3+C3)/(B3+D3+G3-C3))</f>
        <v>2.0308377917895921</v>
      </c>
    </row>
    <row r="4" spans="1:13">
      <c r="A4" s="2">
        <v>0.02</v>
      </c>
      <c r="B4" s="8">
        <f>('Constants&amp;Equation'!$D$2*Input!$I$4)*((1-A4)^('Constants&amp;Equation'!$E$2))</f>
        <v>2.2188243419346448E+16</v>
      </c>
      <c r="C4" s="8">
        <f>('Constants&amp;Equation'!$D$3*Input!$I$5)*((1-A4)^('Constants&amp;Equation'!$E$3))</f>
        <v>7600733639019751</v>
      </c>
      <c r="D4" s="8">
        <f>('Constants&amp;Equation'!$D$4*Input!$I$6)*((1-A4)^('Constants&amp;Equation'!$E$4))</f>
        <v>2128008878071.1509</v>
      </c>
      <c r="E4" s="8">
        <f>('Constants&amp;Equation'!$D$5*Input!$I$7)*((1-A4)^('Constants&amp;Equation'!$E$5))</f>
        <v>10281898900.047041</v>
      </c>
      <c r="F4" s="8">
        <f>('Constants&amp;Equation'!$D$6*Input!$I$8)*((1-A4)^('Constants&amp;Equation'!$E$6))</f>
        <v>1.4324655773880734E+16</v>
      </c>
      <c r="G4" s="8">
        <f>('Constants&amp;Equation'!$D$7*Input!$I$9)*((1-A4)^('Constants&amp;Equation'!$E$7))</f>
        <v>32936043623576.023</v>
      </c>
      <c r="H4" s="8">
        <f>('Constants&amp;Equation'!$D$8*Input!$I$10)*((1-A4)^('Constants&amp;Equation'!$E$8))</f>
        <v>130339563994452.97</v>
      </c>
      <c r="I4" s="8">
        <f>('Constants&amp;Equation'!$D$9*Input!$I$11)*((1-A4)^('Constants&amp;Equation'!$E$9))</f>
        <v>2.1870897757183754E+17</v>
      </c>
      <c r="J4" s="22"/>
      <c r="K4" s="8">
        <f t="shared" ref="K4:K67" si="0">ABS(B4+D4+G4-C4)</f>
        <v>1.4622573832828344E+16</v>
      </c>
      <c r="M4" s="5">
        <f t="shared" ref="M4:M67" si="1">ABS((B4+D4+G4+C4)/(B4+D4+G4-C4))</f>
        <v>2.0395890252857893</v>
      </c>
    </row>
    <row r="5" spans="1:13">
      <c r="A5" s="2">
        <v>0.03</v>
      </c>
      <c r="B5" s="8">
        <f>('Constants&amp;Equation'!$D$2*Input!$I$4)*((1-A5)^('Constants&amp;Equation'!$E$2))</f>
        <v>2.2222405749905404E+16</v>
      </c>
      <c r="C5" s="8">
        <f>('Constants&amp;Equation'!$D$3*Input!$I$5)*((1-A5)^('Constants&amp;Equation'!$E$3))</f>
        <v>7655499850238606</v>
      </c>
      <c r="D5" s="8">
        <f>('Constants&amp;Equation'!$D$4*Input!$I$6)*((1-A5)^('Constants&amp;Equation'!$E$4))</f>
        <v>2149903012514.0154</v>
      </c>
      <c r="E5" s="8">
        <f>('Constants&amp;Equation'!$D$5*Input!$I$7)*((1-A5)^('Constants&amp;Equation'!$E$5))</f>
        <v>10387897005.431711</v>
      </c>
      <c r="F5" s="8">
        <f>('Constants&amp;Equation'!$D$6*Input!$I$8)*((1-A5)^('Constants&amp;Equation'!$E$6))</f>
        <v>1.4463429248411342E+16</v>
      </c>
      <c r="G5" s="8">
        <f>('Constants&amp;Equation'!$D$7*Input!$I$9)*((1-A5)^('Constants&amp;Equation'!$E$7))</f>
        <v>33272860248274.246</v>
      </c>
      <c r="H5" s="8">
        <f>('Constants&amp;Equation'!$D$8*Input!$I$10)*((1-A5)^('Constants&amp;Equation'!$E$8))</f>
        <v>131638708268456.69</v>
      </c>
      <c r="I5" s="8">
        <f>('Constants&amp;Equation'!$D$9*Input!$I$11)*((1-A5)^('Constants&amp;Equation'!$E$9))</f>
        <v>2.1814889876848643E+17</v>
      </c>
      <c r="J5" s="22"/>
      <c r="K5" s="8">
        <f t="shared" si="0"/>
        <v>1.460232866292759E+16</v>
      </c>
      <c r="M5" s="5">
        <f t="shared" si="1"/>
        <v>2.0485313715304048</v>
      </c>
    </row>
    <row r="6" spans="1:13">
      <c r="A6" s="2">
        <v>0.04</v>
      </c>
      <c r="B6" s="8">
        <f>('Constants&amp;Equation'!$D$2*Input!$I$4)*((1-A6)^('Constants&amp;Equation'!$E$2))</f>
        <v>2.22569755196124E+16</v>
      </c>
      <c r="C6" s="8">
        <f>('Constants&amp;Equation'!$D$3*Input!$I$5)*((1-A6)^('Constants&amp;Equation'!$E$3))</f>
        <v>7711234373812334</v>
      </c>
      <c r="D6" s="8">
        <f>('Constants&amp;Equation'!$D$4*Input!$I$6)*((1-A6)^('Constants&amp;Equation'!$E$4))</f>
        <v>2172252813907.8926</v>
      </c>
      <c r="E6" s="8">
        <f>('Constants&amp;Equation'!$D$5*Input!$I$7)*((1-A6)^('Constants&amp;Equation'!$E$5))</f>
        <v>10496103395.753847</v>
      </c>
      <c r="F6" s="8">
        <f>('Constants&amp;Equation'!$D$6*Input!$I$8)*((1-A6)^('Constants&amp;Equation'!$E$6))</f>
        <v>1.4605006231902338E+16</v>
      </c>
      <c r="G6" s="8">
        <f>('Constants&amp;Equation'!$D$7*Input!$I$9)*((1-A6)^('Constants&amp;Equation'!$E$7))</f>
        <v>33616665528238.047</v>
      </c>
      <c r="H6" s="8">
        <f>('Constants&amp;Equation'!$D$8*Input!$I$10)*((1-A6)^('Constants&amp;Equation'!$E$8))</f>
        <v>132964466916299.67</v>
      </c>
      <c r="I6" s="8">
        <f>('Constants&amp;Equation'!$D$9*Input!$I$11)*((1-A6)^('Constants&amp;Equation'!$E$9))</f>
        <v>2.1758447256774538E+17</v>
      </c>
      <c r="J6" s="22"/>
      <c r="K6" s="8">
        <f t="shared" si="0"/>
        <v>1.4581530064142214E+16</v>
      </c>
      <c r="M6" s="5">
        <f t="shared" si="1"/>
        <v>2.0576714981063904</v>
      </c>
    </row>
    <row r="7" spans="1:13">
      <c r="A7" s="2">
        <v>0.05</v>
      </c>
      <c r="B7" s="8">
        <f>('Constants&amp;Equation'!$D$2*Input!$I$4)*((1-A7)^('Constants&amp;Equation'!$E$2))</f>
        <v>2.2291961908613068E+16</v>
      </c>
      <c r="C7" s="8">
        <f>('Constants&amp;Equation'!$D$3*Input!$I$5)*((1-A7)^('Constants&amp;Equation'!$E$3))</f>
        <v>7767964687089319</v>
      </c>
      <c r="D7" s="8">
        <f>('Constants&amp;Equation'!$D$4*Input!$I$6)*((1-A7)^('Constants&amp;Equation'!$E$4))</f>
        <v>2195072661992.137</v>
      </c>
      <c r="E7" s="8">
        <f>('Constants&amp;Equation'!$D$5*Input!$I$7)*((1-A7)^('Constants&amp;Equation'!$E$5))</f>
        <v>10606587806.138391</v>
      </c>
      <c r="F7" s="8">
        <f>('Constants&amp;Equation'!$D$6*Input!$I$8)*((1-A7)^('Constants&amp;Equation'!$E$6))</f>
        <v>1.4749473458375096E+16</v>
      </c>
      <c r="G7" s="8">
        <f>('Constants&amp;Equation'!$D$7*Input!$I$9)*((1-A7)^('Constants&amp;Equation'!$E$7))</f>
        <v>33967679560122.551</v>
      </c>
      <c r="H7" s="8">
        <f>('Constants&amp;Equation'!$D$8*Input!$I$10)*((1-A7)^('Constants&amp;Equation'!$E$8))</f>
        <v>134317671003545.72</v>
      </c>
      <c r="I7" s="8">
        <f>('Constants&amp;Equation'!$D$9*Input!$I$11)*((1-A7)^('Constants&amp;Equation'!$E$9))</f>
        <v>2.1701561940693066E+17</v>
      </c>
      <c r="J7" s="22"/>
      <c r="K7" s="8">
        <f t="shared" si="0"/>
        <v>1.4560159973745864E+16</v>
      </c>
      <c r="M7" s="5">
        <f t="shared" si="1"/>
        <v>2.0670163928275676</v>
      </c>
    </row>
    <row r="8" spans="1:13">
      <c r="A8" s="2">
        <v>0.06</v>
      </c>
      <c r="B8" s="8">
        <f>('Constants&amp;Equation'!$D$2*Input!$I$4)*((1-A8)^('Constants&amp;Equation'!$E$2))</f>
        <v>2.232737440331086E+16</v>
      </c>
      <c r="C8" s="8">
        <f>('Constants&amp;Equation'!$D$3*Input!$I$5)*((1-A8)^('Constants&amp;Equation'!$E$3))</f>
        <v>7825719347264048</v>
      </c>
      <c r="D8" s="8">
        <f>('Constants&amp;Equation'!$D$4*Input!$I$6)*((1-A8)^('Constants&amp;Equation'!$E$4))</f>
        <v>2218377548097.5039</v>
      </c>
      <c r="E8" s="8">
        <f>('Constants&amp;Equation'!$D$5*Input!$I$7)*((1-A8)^('Constants&amp;Equation'!$E$5))</f>
        <v>10719422939.156343</v>
      </c>
      <c r="F8" s="8">
        <f>('Constants&amp;Equation'!$D$6*Input!$I$8)*((1-A8)^('Constants&amp;Equation'!$E$6))</f>
        <v>1.4896921296148342E+16</v>
      </c>
      <c r="G8" s="8">
        <f>('Constants&amp;Equation'!$D$7*Input!$I$9)*((1-A8)^('Constants&amp;Equation'!$E$7))</f>
        <v>34326131787272.102</v>
      </c>
      <c r="H8" s="8">
        <f>('Constants&amp;Equation'!$D$8*Input!$I$10)*((1-A8)^('Constants&amp;Equation'!$E$8))</f>
        <v>135699186662391.34</v>
      </c>
      <c r="I8" s="8">
        <f>('Constants&amp;Equation'!$D$9*Input!$I$11)*((1-A8)^('Constants&amp;Equation'!$E$9))</f>
        <v>2.1644225741100141E+17</v>
      </c>
      <c r="J8" s="22"/>
      <c r="K8" s="8">
        <f t="shared" si="0"/>
        <v>1.453819956538218E+16</v>
      </c>
      <c r="M8" s="5">
        <f t="shared" si="1"/>
        <v>2.076573383391759</v>
      </c>
    </row>
    <row r="9" spans="1:13">
      <c r="A9" s="2">
        <v>7.0000000000000007E-2</v>
      </c>
      <c r="B9" s="8">
        <f>('Constants&amp;Equation'!$D$2*Input!$I$4)*((1-A9)^('Constants&amp;Equation'!$E$2))</f>
        <v>2.2363222809971816E+16</v>
      </c>
      <c r="C9" s="8">
        <f>('Constants&amp;Equation'!$D$3*Input!$I$5)*((1-A9)^('Constants&amp;Equation'!$E$3))</f>
        <v>7884528045862978</v>
      </c>
      <c r="D9" s="8">
        <f>('Constants&amp;Equation'!$D$4*Input!$I$6)*((1-A9)^('Constants&amp;Equation'!$E$4))</f>
        <v>2242183108013.9053</v>
      </c>
      <c r="E9" s="8">
        <f>('Constants&amp;Equation'!$D$5*Input!$I$7)*((1-A9)^('Constants&amp;Equation'!$E$5))</f>
        <v>10834684624.36462</v>
      </c>
      <c r="F9" s="8">
        <f>('Constants&amp;Equation'!$D$6*Input!$I$8)*((1-A9)^('Constants&amp;Equation'!$E$6))</f>
        <v>1.5047443940824148E+16</v>
      </c>
      <c r="G9" s="8">
        <f>('Constants&amp;Equation'!$D$7*Input!$I$9)*((1-A9)^('Constants&amp;Equation'!$E$7))</f>
        <v>34692261501405.051</v>
      </c>
      <c r="H9" s="8">
        <f>('Constants&amp;Equation'!$D$8*Input!$I$10)*((1-A9)^('Constants&amp;Equation'!$E$8))</f>
        <v>137109916964197.02</v>
      </c>
      <c r="I9" s="8">
        <f>('Constants&amp;Equation'!$D$9*Input!$I$11)*((1-A9)^('Constants&amp;Equation'!$E$9))</f>
        <v>2.158643022999369E+17</v>
      </c>
      <c r="J9" s="22"/>
      <c r="K9" s="8">
        <f t="shared" si="0"/>
        <v>1.4515629208718254E+16</v>
      </c>
      <c r="M9" s="5">
        <f t="shared" si="1"/>
        <v>2.086350158507416</v>
      </c>
    </row>
    <row r="10" spans="1:13">
      <c r="A10" s="2">
        <v>0.08</v>
      </c>
      <c r="B10" s="8">
        <f>('Constants&amp;Equation'!$D$2*Input!$I$4)*((1-A10)^('Constants&amp;Equation'!$E$2))</f>
        <v>2.239951726908738E+16</v>
      </c>
      <c r="C10" s="8">
        <f>('Constants&amp;Equation'!$D$3*Input!$I$5)*((1-A10)^('Constants&amp;Equation'!$E$3))</f>
        <v>7944421666600719</v>
      </c>
      <c r="D10" s="8">
        <f>('Constants&amp;Equation'!$D$4*Input!$I$6)*((1-A10)^('Constants&amp;Equation'!$E$4))</f>
        <v>2266505657000.9766</v>
      </c>
      <c r="E10" s="8">
        <f>('Constants&amp;Equation'!$D$5*Input!$I$7)*((1-A10)^('Constants&amp;Equation'!$E$5))</f>
        <v>10952451988.25066</v>
      </c>
      <c r="F10" s="8">
        <f>('Constants&amp;Equation'!$D$6*Input!$I$8)*((1-A10)^('Constants&amp;Equation'!$E$6))</f>
        <v>1.5201139620730148E+16</v>
      </c>
      <c r="G10" s="8">
        <f>('Constants&amp;Equation'!$D$7*Input!$I$9)*((1-A10)^('Constants&amp;Equation'!$E$7))</f>
        <v>35066318376972.078</v>
      </c>
      <c r="H10" s="8">
        <f>('Constants&amp;Equation'!$D$8*Input!$I$10)*((1-A10)^('Constants&amp;Equation'!$E$8))</f>
        <v>138550803913446.47</v>
      </c>
      <c r="I10" s="8">
        <f>('Constants&amp;Equation'!$D$9*Input!$I$11)*((1-A10)^('Constants&amp;Equation'!$E$9))</f>
        <v>2.1528166729136326E+17</v>
      </c>
      <c r="J10" s="22"/>
      <c r="K10" s="8">
        <f t="shared" si="0"/>
        <v>1.4492428426520632E+16</v>
      </c>
      <c r="M10" s="5">
        <f t="shared" si="1"/>
        <v>2.0963547906246975</v>
      </c>
    </row>
    <row r="11" spans="1:13">
      <c r="A11" s="2">
        <v>0.09</v>
      </c>
      <c r="B11" s="8">
        <f>('Constants&amp;Equation'!$D$2*Input!$I$4)*((1-A11)^('Constants&amp;Equation'!$E$2))</f>
        <v>2.2436268270546336E+16</v>
      </c>
      <c r="C11" s="8">
        <f>('Constants&amp;Equation'!$D$3*Input!$I$5)*((1-A11)^('Constants&amp;Equation'!$E$3))</f>
        <v>8005432346854286</v>
      </c>
      <c r="D11" s="8">
        <f>('Constants&amp;Equation'!$D$4*Input!$I$6)*((1-A11)^('Constants&amp;Equation'!$E$4))</f>
        <v>2291362227106.2402</v>
      </c>
      <c r="E11" s="8">
        <f>('Constants&amp;Equation'!$D$5*Input!$I$7)*((1-A11)^('Constants&amp;Equation'!$E$5))</f>
        <v>11072807635.382153</v>
      </c>
      <c r="F11" s="8">
        <f>('Constants&amp;Equation'!$D$6*Input!$I$8)*((1-A11)^('Constants&amp;Equation'!$E$6))</f>
        <v>1.5358110815767518E+16</v>
      </c>
      <c r="G11" s="8">
        <f>('Constants&amp;Equation'!$D$7*Input!$I$9)*((1-A11)^('Constants&amp;Equation'!$E$7))</f>
        <v>35448563040698.5</v>
      </c>
      <c r="H11" s="8">
        <f>('Constants&amp;Equation'!$D$8*Input!$I$10)*((1-A11)^('Constants&amp;Equation'!$E$8))</f>
        <v>140022830572429.73</v>
      </c>
      <c r="I11" s="8">
        <f>('Constants&amp;Equation'!$D$9*Input!$I$11)*((1-A11)^('Constants&amp;Equation'!$E$9))</f>
        <v>2.146942629981319E+17</v>
      </c>
      <c r="J11" s="22"/>
      <c r="K11" s="8">
        <f t="shared" si="0"/>
        <v>1.4468575848959858E+16</v>
      </c>
      <c r="M11" s="5">
        <f t="shared" si="1"/>
        <v>2.1065957604154657</v>
      </c>
    </row>
    <row r="12" spans="1:13">
      <c r="A12" s="2">
        <v>0.1</v>
      </c>
      <c r="B12" s="8">
        <f>('Constants&amp;Equation'!$D$2*Input!$I$4)*((1-A12)^('Constants&amp;Equation'!$E$2))</f>
        <v>2.2473486669670908E+16</v>
      </c>
      <c r="C12" s="8">
        <f>('Constants&amp;Equation'!$D$3*Input!$I$5)*((1-A12)^('Constants&amp;Equation'!$E$3))</f>
        <v>8067593543024319</v>
      </c>
      <c r="D12" s="8">
        <f>('Constants&amp;Equation'!$D$4*Input!$I$6)*((1-A12)^('Constants&amp;Equation'!$E$4))</f>
        <v>2316770606970.2891</v>
      </c>
      <c r="E12" s="8">
        <f>('Constants&amp;Equation'!$D$5*Input!$I$7)*((1-A12)^('Constants&amp;Equation'!$E$5))</f>
        <v>11195837841.633408</v>
      </c>
      <c r="F12" s="8">
        <f>('Constants&amp;Equation'!$D$6*Input!$I$8)*((1-A12)^('Constants&amp;Equation'!$E$6))</f>
        <v>1.55184644906982E+16</v>
      </c>
      <c r="G12" s="8">
        <f>('Constants&amp;Equation'!$D$7*Input!$I$9)*((1-A12)^('Constants&amp;Equation'!$E$7))</f>
        <v>35839267679043.695</v>
      </c>
      <c r="H12" s="8">
        <f>('Constants&amp;Equation'!$D$8*Input!$I$10)*((1-A12)^('Constants&amp;Equation'!$E$8))</f>
        <v>141527023326766.81</v>
      </c>
      <c r="I12" s="8">
        <f>('Constants&amp;Equation'!$D$9*Input!$I$11)*((1-A12)^('Constants&amp;Equation'!$E$9))</f>
        <v>2.1410199732052963E+17</v>
      </c>
      <c r="J12" s="22"/>
      <c r="K12" s="8">
        <f t="shared" si="0"/>
        <v>1.4444049164932604E+16</v>
      </c>
      <c r="M12" s="5">
        <f t="shared" si="1"/>
        <v>2.1170819831617438</v>
      </c>
    </row>
    <row r="13" spans="1:13">
      <c r="A13" s="2">
        <v>0.11</v>
      </c>
      <c r="B13" s="8">
        <f>('Constants&amp;Equation'!$D$2*Input!$I$4)*((1-A13)^('Constants&amp;Equation'!$E$2))</f>
        <v>2.2511183704176384E+16</v>
      </c>
      <c r="C13" s="8">
        <f>('Constants&amp;Equation'!$D$3*Input!$I$5)*((1-A13)^('Constants&amp;Equation'!$E$3))</f>
        <v>8130940100075400</v>
      </c>
      <c r="D13" s="8">
        <f>('Constants&amp;Equation'!$D$4*Input!$I$6)*((1-A13)^('Constants&amp;Equation'!$E$4))</f>
        <v>2342749384314.5371</v>
      </c>
      <c r="E13" s="8">
        <f>('Constants&amp;Equation'!$D$5*Input!$I$7)*((1-A13)^('Constants&amp;Equation'!$E$5))</f>
        <v>11321632760.438185</v>
      </c>
      <c r="F13" s="8">
        <f>('Constants&amp;Equation'!$D$6*Input!$I$8)*((1-A13)^('Constants&amp;Equation'!$E$6))</f>
        <v>1.5682312343996902E+16</v>
      </c>
      <c r="G13" s="8">
        <f>('Constants&amp;Equation'!$D$7*Input!$I$9)*((1-A13)^('Constants&amp;Equation'!$E$7))</f>
        <v>36238716686556.484</v>
      </c>
      <c r="H13" s="8">
        <f>('Constants&amp;Equation'!$D$8*Input!$I$10)*((1-A13)^('Constants&amp;Equation'!$E$8))</f>
        <v>143064454302795.62</v>
      </c>
      <c r="I13" s="8">
        <f>('Constants&amp;Equation'!$D$9*Input!$I$11)*((1-A13)^('Constants&amp;Equation'!$E$9))</f>
        <v>2.1350477533277533E+17</v>
      </c>
      <c r="J13" s="22"/>
      <c r="K13" s="8">
        <f t="shared" si="0"/>
        <v>1.4418825070171856E+16</v>
      </c>
      <c r="M13" s="5">
        <f t="shared" si="1"/>
        <v>2.1278228372290653</v>
      </c>
    </row>
    <row r="14" spans="1:13">
      <c r="A14" s="2">
        <v>0.12</v>
      </c>
      <c r="B14" s="8">
        <f>('Constants&amp;Equation'!$D$2*Input!$I$4)*((1-A14)^('Constants&amp;Equation'!$E$2))</f>
        <v>2.2549371012118572E+16</v>
      </c>
      <c r="C14" s="8">
        <f>('Constants&amp;Equation'!$D$3*Input!$I$5)*((1-A14)^('Constants&amp;Equation'!$E$3))</f>
        <v>8195508325573124</v>
      </c>
      <c r="D14" s="8">
        <f>('Constants&amp;Equation'!$D$4*Input!$I$6)*((1-A14)^('Constants&amp;Equation'!$E$4))</f>
        <v>2369317991324.8726</v>
      </c>
      <c r="E14" s="8">
        <f>('Constants&amp;Equation'!$D$5*Input!$I$7)*((1-A14)^('Constants&amp;Equation'!$E$5))</f>
        <v>11450286643.105217</v>
      </c>
      <c r="F14" s="8">
        <f>('Constants&amp;Equation'!$D$6*Input!$I$8)*((1-A14)^('Constants&amp;Equation'!$E$6))</f>
        <v>1.5849771073494944E+16</v>
      </c>
      <c r="G14" s="8">
        <f>('Constants&amp;Equation'!$D$7*Input!$I$9)*((1-A14)^('Constants&amp;Equation'!$E$7))</f>
        <v>36647207358375.625</v>
      </c>
      <c r="H14" s="8">
        <f>('Constants&amp;Equation'!$D$8*Input!$I$10)*((1-A14)^('Constants&amp;Equation'!$E$8))</f>
        <v>144636243948845.22</v>
      </c>
      <c r="I14" s="8">
        <f>('Constants&amp;Equation'!$D$9*Input!$I$11)*((1-A14)^('Constants&amp;Equation'!$E$9))</f>
        <v>2.1290249916343264E+17</v>
      </c>
      <c r="J14" s="22"/>
      <c r="K14" s="8">
        <f t="shared" si="0"/>
        <v>1.4392879211895148E+16</v>
      </c>
      <c r="M14" s="5">
        <f t="shared" si="1"/>
        <v>2.1388281948200967</v>
      </c>
    </row>
    <row r="15" spans="1:13">
      <c r="A15" s="2">
        <v>0.13</v>
      </c>
      <c r="B15" s="8">
        <f>('Constants&amp;Equation'!$D$2*Input!$I$4)*((1-A15)^('Constants&amp;Equation'!$E$2))</f>
        <v>2.2588060650898564E+16</v>
      </c>
      <c r="C15" s="8">
        <f>('Constants&amp;Equation'!$D$3*Input!$I$5)*((1-A15)^('Constants&amp;Equation'!$E$3))</f>
        <v>8261336068563609</v>
      </c>
      <c r="D15" s="8">
        <f>('Constants&amp;Equation'!$D$4*Input!$I$6)*((1-A15)^('Constants&amp;Equation'!$E$4))</f>
        <v>2396496753164.1333</v>
      </c>
      <c r="E15" s="8">
        <f>('Constants&amp;Equation'!$D$5*Input!$I$7)*((1-A15)^('Constants&amp;Equation'!$E$5))</f>
        <v>11581898074.327881</v>
      </c>
      <c r="F15" s="8">
        <f>('Constants&amp;Equation'!$D$6*Input!$I$8)*((1-A15)^('Constants&amp;Equation'!$E$6))</f>
        <v>1.6020962660154994E+16</v>
      </c>
      <c r="G15" s="8">
        <f>('Constants&amp;Equation'!$D$7*Input!$I$9)*((1-A15)^('Constants&amp;Equation'!$E$7))</f>
        <v>37065050630423.086</v>
      </c>
      <c r="H15" s="8">
        <f>('Constants&amp;Equation'!$D$8*Input!$I$10)*((1-A15)^('Constants&amp;Equation'!$E$8))</f>
        <v>146243563793515</v>
      </c>
      <c r="I15" s="8">
        <f>('Constants&amp;Equation'!$D$9*Input!$I$11)*((1-A15)^('Constants&amp;Equation'!$E$9))</f>
        <v>2.122950678693399E+17</v>
      </c>
      <c r="J15" s="22"/>
      <c r="K15" s="8">
        <f t="shared" si="0"/>
        <v>1.4366186129718544E+16</v>
      </c>
      <c r="M15" s="5">
        <f t="shared" si="1"/>
        <v>2.1501084552251255</v>
      </c>
    </row>
    <row r="16" spans="1:13">
      <c r="A16" s="2">
        <v>0.14000000000000001</v>
      </c>
      <c r="B16" s="8">
        <f>('Constants&amp;Equation'!$D$2*Input!$I$4)*((1-A16)^('Constants&amp;Equation'!$E$2))</f>
        <v>2.262726511740004E+16</v>
      </c>
      <c r="C16" s="8">
        <f>('Constants&amp;Equation'!$D$3*Input!$I$5)*((1-A16)^('Constants&amp;Equation'!$E$3))</f>
        <v>8328462803672097</v>
      </c>
      <c r="D16" s="8">
        <f>('Constants&amp;Equation'!$D$4*Input!$I$6)*((1-A16)^('Constants&amp;Equation'!$E$4))</f>
        <v>2424306939868.0049</v>
      </c>
      <c r="E16" s="8">
        <f>('Constants&amp;Equation'!$D$5*Input!$I$7)*((1-A16)^('Constants&amp;Equation'!$E$5))</f>
        <v>11716570224.124748</v>
      </c>
      <c r="F16" s="8">
        <f>('Constants&amp;Equation'!$D$6*Input!$I$8)*((1-A16)^('Constants&amp;Equation'!$E$6))</f>
        <v>1.6196014671439338E+16</v>
      </c>
      <c r="G16" s="8">
        <f>('Constants&amp;Equation'!$D$7*Input!$I$9)*((1-A16)^('Constants&amp;Equation'!$E$7))</f>
        <v>37492571871167.555</v>
      </c>
      <c r="H16" s="8">
        <f>('Constants&amp;Equation'!$D$8*Input!$I$10)*((1-A16)^('Constants&amp;Equation'!$E$8))</f>
        <v>147887639395298.09</v>
      </c>
      <c r="I16" s="8">
        <f>('Constants&amp;Equation'!$D$9*Input!$I$11)*((1-A16)^('Constants&amp;Equation'!$E$9))</f>
        <v>2.116823773026264E+17</v>
      </c>
      <c r="J16" s="22"/>
      <c r="K16" s="8">
        <f t="shared" si="0"/>
        <v>1.433871919253898E+16</v>
      </c>
      <c r="M16" s="5">
        <f t="shared" si="1"/>
        <v>2.161674580809942</v>
      </c>
    </row>
    <row r="17" spans="1:13">
      <c r="A17" s="2">
        <v>0.15</v>
      </c>
      <c r="B17" s="8">
        <f>('Constants&amp;Equation'!$D$2*Input!$I$4)*((1-A17)^('Constants&amp;Equation'!$E$2))</f>
        <v>2.2666997369340608E+16</v>
      </c>
      <c r="C17" s="8">
        <f>('Constants&amp;Equation'!$D$3*Input!$I$5)*((1-A17)^('Constants&amp;Equation'!$E$3))</f>
        <v>8396929720831294</v>
      </c>
      <c r="D17" s="8">
        <f>('Constants&amp;Equation'!$D$4*Input!$I$6)*((1-A17)^('Constants&amp;Equation'!$E$4))</f>
        <v>2452770821902.9033</v>
      </c>
      <c r="E17" s="8">
        <f>('Constants&amp;Equation'!$D$5*Input!$I$7)*((1-A17)^('Constants&amp;Equation'!$E$5))</f>
        <v>11854411117.56415</v>
      </c>
      <c r="F17" s="8">
        <f>('Constants&amp;Equation'!$D$6*Input!$I$8)*((1-A17)^('Constants&amp;Equation'!$E$6))</f>
        <v>1.6375060585870816E+16</v>
      </c>
      <c r="G17" s="8">
        <f>('Constants&amp;Equation'!$D$7*Input!$I$9)*((1-A17)^('Constants&amp;Equation'!$E$7))</f>
        <v>37930111729199.945</v>
      </c>
      <c r="H17" s="8">
        <f>('Constants&amp;Equation'!$D$8*Input!$I$10)*((1-A17)^('Constants&amp;Equation'!$E$8))</f>
        <v>149569753499228.09</v>
      </c>
      <c r="I17" s="8">
        <f>('Constants&amp;Equation'!$D$9*Input!$I$11)*((1-A17)^('Constants&amp;Equation'!$E$9))</f>
        <v>2.1106431997035082E+17</v>
      </c>
      <c r="J17" s="22"/>
      <c r="K17" s="8">
        <f t="shared" si="0"/>
        <v>1.4310450531060418E+16</v>
      </c>
      <c r="M17" s="5">
        <f t="shared" si="1"/>
        <v>2.1735381360085069</v>
      </c>
    </row>
    <row r="18" spans="1:13">
      <c r="A18" s="2">
        <v>0.16</v>
      </c>
      <c r="B18" s="8">
        <f>('Constants&amp;Equation'!$D$2*Input!$I$4)*((1-A18)^('Constants&amp;Equation'!$E$2))</f>
        <v>2.2707270847925792E+16</v>
      </c>
      <c r="C18" s="8">
        <f>('Constants&amp;Equation'!$D$3*Input!$I$5)*((1-A18)^('Constants&amp;Equation'!$E$3))</f>
        <v>8466779821087707</v>
      </c>
      <c r="D18" s="8">
        <f>('Constants&amp;Equation'!$D$4*Input!$I$6)*((1-A18)^('Constants&amp;Equation'!$E$4))</f>
        <v>2481911729690.8965</v>
      </c>
      <c r="E18" s="8">
        <f>('Constants&amp;Equation'!$D$5*Input!$I$7)*((1-A18)^('Constants&amp;Equation'!$E$5))</f>
        <v>11995533923.754751</v>
      </c>
      <c r="F18" s="8">
        <f>('Constants&amp;Equation'!$D$6*Input!$I$8)*((1-A18)^('Constants&amp;Equation'!$E$6))</f>
        <v>1.6558240140536812E+16</v>
      </c>
      <c r="G18" s="8">
        <f>('Constants&amp;Equation'!$D$7*Input!$I$9)*((1-A18)^('Constants&amp;Equation'!$E$7))</f>
        <v>38378027041266.539</v>
      </c>
      <c r="H18" s="8">
        <f>('Constants&amp;Equation'!$D$8*Input!$I$10)*((1-A18)^('Constants&amp;Equation'!$E$8))</f>
        <v>151291249417717.31</v>
      </c>
      <c r="I18" s="8">
        <f>('Constants&amp;Equation'!$D$9*Input!$I$11)*((1-A18)^('Constants&amp;Equation'!$E$9))</f>
        <v>2.1044078488626074E+17</v>
      </c>
      <c r="J18" s="22"/>
      <c r="K18" s="8">
        <f t="shared" si="0"/>
        <v>1.4281350965609044E+16</v>
      </c>
      <c r="M18" s="5">
        <f t="shared" si="1"/>
        <v>2.1857113296181265</v>
      </c>
    </row>
    <row r="19" spans="1:13">
      <c r="A19" s="2">
        <v>0.17</v>
      </c>
      <c r="B19" s="8">
        <f>('Constants&amp;Equation'!$D$2*Input!$I$4)*((1-A19)^('Constants&amp;Equation'!$E$2))</f>
        <v>2.2748099501901408E+16</v>
      </c>
      <c r="C19" s="8">
        <f>('Constants&amp;Equation'!$D$3*Input!$I$5)*((1-A19)^('Constants&amp;Equation'!$E$3))</f>
        <v>8538058018975717</v>
      </c>
      <c r="D19" s="8">
        <f>('Constants&amp;Equation'!$D$4*Input!$I$6)*((1-A19)^('Constants&amp;Equation'!$E$4))</f>
        <v>2511754117436.1587</v>
      </c>
      <c r="E19" s="8">
        <f>('Constants&amp;Equation'!$D$5*Input!$I$7)*((1-A19)^('Constants&amp;Equation'!$E$5))</f>
        <v>12140057265.727015</v>
      </c>
      <c r="F19" s="8">
        <f>('Constants&amp;Equation'!$D$6*Input!$I$8)*((1-A19)^('Constants&amp;Equation'!$E$6))</f>
        <v>1.6745699703453908E+16</v>
      </c>
      <c r="G19" s="8">
        <f>('Constants&amp;Equation'!$D$7*Input!$I$9)*((1-A19)^('Constants&amp;Equation'!$E$7))</f>
        <v>38836691805852.359</v>
      </c>
      <c r="H19" s="8">
        <f>('Constants&amp;Equation'!$D$8*Input!$I$10)*((1-A19)^('Constants&amp;Equation'!$E$8))</f>
        <v>153053534654400.84</v>
      </c>
      <c r="I19" s="8">
        <f>('Constants&amp;Equation'!$D$9*Input!$I$11)*((1-A19)^('Constants&amp;Equation'!$E$9))</f>
        <v>2.0981165741413098E+17</v>
      </c>
      <c r="J19" s="22"/>
      <c r="K19" s="8">
        <f t="shared" si="0"/>
        <v>1.425138992884898E+16</v>
      </c>
      <c r="M19" s="5">
        <f t="shared" si="1"/>
        <v>2.1982070607291702</v>
      </c>
    </row>
    <row r="20" spans="1:13">
      <c r="A20" s="2">
        <v>0.18</v>
      </c>
      <c r="B20" s="8">
        <f>('Constants&amp;Equation'!$D$2*Input!$I$4)*((1-A20)^('Constants&amp;Equation'!$E$2))</f>
        <v>2.2789497813109036E+16</v>
      </c>
      <c r="C20" s="8">
        <f>('Constants&amp;Equation'!$D$3*Input!$I$5)*((1-A20)^('Constants&amp;Equation'!$E$3))</f>
        <v>8610811251995111</v>
      </c>
      <c r="D20" s="8">
        <f>('Constants&amp;Equation'!$D$4*Input!$I$6)*((1-A20)^('Constants&amp;Equation'!$E$4))</f>
        <v>2542323631620.0327</v>
      </c>
      <c r="E20" s="8">
        <f>('Constants&amp;Equation'!$D$5*Input!$I$7)*((1-A20)^('Constants&amp;Equation'!$E$5))</f>
        <v>12288105552.988825</v>
      </c>
      <c r="F20" s="8">
        <f>('Constants&amp;Equation'!$D$6*Input!$I$8)*((1-A20)^('Constants&amp;Equation'!$E$6))</f>
        <v>1.6937592672896552E+16</v>
      </c>
      <c r="G20" s="8">
        <f>('Constants&amp;Equation'!$D$7*Input!$I$9)*((1-A20)^('Constants&amp;Equation'!$E$7))</f>
        <v>39306498227903.969</v>
      </c>
      <c r="H20" s="8">
        <f>('Constants&amp;Equation'!$D$8*Input!$I$10)*((1-A20)^('Constants&amp;Equation'!$E$8))</f>
        <v>154858084791629.69</v>
      </c>
      <c r="I20" s="8">
        <f>('Constants&amp;Equation'!$D$9*Input!$I$11)*((1-A20)^('Constants&amp;Equation'!$E$9))</f>
        <v>2.0917681910209501E+17</v>
      </c>
      <c r="J20" s="22"/>
      <c r="K20" s="8">
        <f t="shared" si="0"/>
        <v>1.4220535382973448E+16</v>
      </c>
      <c r="M20" s="5">
        <f t="shared" si="1"/>
        <v>2.211038968660072</v>
      </c>
    </row>
    <row r="21" spans="1:13">
      <c r="A21" s="2">
        <v>0.19</v>
      </c>
      <c r="B21" s="8">
        <f>('Constants&amp;Equation'!$D$2*Input!$I$4)*((1-A21)^('Constants&amp;Equation'!$E$2))</f>
        <v>2.2831480823657788E+16</v>
      </c>
      <c r="C21" s="8">
        <f>('Constants&amp;Equation'!$D$3*Input!$I$5)*((1-A21)^('Constants&amp;Equation'!$E$3))</f>
        <v>8685088597778511</v>
      </c>
      <c r="D21" s="8">
        <f>('Constants&amp;Equation'!$D$4*Input!$I$6)*((1-A21)^('Constants&amp;Equation'!$E$4))</f>
        <v>2573647184568.0498</v>
      </c>
      <c r="E21" s="8">
        <f>('Constants&amp;Equation'!$D$5*Input!$I$7)*((1-A21)^('Constants&amp;Equation'!$E$5))</f>
        <v>12439809338.714888</v>
      </c>
      <c r="F21" s="8">
        <f>('Constants&amp;Equation'!$D$6*Input!$I$8)*((1-A21)^('Constants&amp;Equation'!$E$6))</f>
        <v>1.713407990599914E+16</v>
      </c>
      <c r="G21" s="8">
        <f>('Constants&amp;Equation'!$D$7*Input!$I$9)*((1-A21)^('Constants&amp;Equation'!$E$7))</f>
        <v>39787857840832.273</v>
      </c>
      <c r="H21" s="8">
        <f>('Constants&amp;Equation'!$D$8*Input!$I$10)*((1-A21)^('Constants&amp;Equation'!$E$8))</f>
        <v>156706447664284.59</v>
      </c>
      <c r="I21" s="8">
        <f>('Constants&amp;Equation'!$D$9*Input!$I$11)*((1-A21)^('Constants&amp;Equation'!$E$9))</f>
        <v>2.0853614750733472E+17</v>
      </c>
      <c r="J21" s="22"/>
      <c r="K21" s="8">
        <f t="shared" si="0"/>
        <v>1.4188753730904676E+16</v>
      </c>
      <c r="M21" s="5">
        <f t="shared" si="1"/>
        <v>2.2242214873123674</v>
      </c>
    </row>
    <row r="22" spans="1:13">
      <c r="A22" s="2">
        <v>0.2</v>
      </c>
      <c r="B22" s="8">
        <f>('Constants&amp;Equation'!$D$2*Input!$I$4)*((1-A22)^('Constants&amp;Equation'!$E$2))</f>
        <v>2.2874064164836216E+16</v>
      </c>
      <c r="C22" s="8">
        <f>('Constants&amp;Equation'!$D$3*Input!$I$5)*((1-A22)^('Constants&amp;Equation'!$E$3))</f>
        <v>8760941399591572</v>
      </c>
      <c r="D22" s="8">
        <f>('Constants&amp;Equation'!$D$4*Input!$I$6)*((1-A22)^('Constants&amp;Equation'!$E$4))</f>
        <v>2605753033532.5688</v>
      </c>
      <c r="E22" s="8">
        <f>('Constants&amp;Equation'!$D$5*Input!$I$7)*((1-A22)^('Constants&amp;Equation'!$E$5))</f>
        <v>12595305703.725266</v>
      </c>
      <c r="F22" s="8">
        <f>('Constants&amp;Equation'!$D$6*Input!$I$8)*((1-A22)^('Constants&amp;Equation'!$E$6))</f>
        <v>1.7335330179170032E+16</v>
      </c>
      <c r="G22" s="8">
        <f>('Constants&amp;Equation'!$D$7*Input!$I$9)*((1-A22)^('Constants&amp;Equation'!$E$7))</f>
        <v>40281202712549.023</v>
      </c>
      <c r="H22" s="8">
        <f>('Constants&amp;Equation'!$D$8*Input!$I$10)*((1-A22)^('Constants&amp;Equation'!$E$8))</f>
        <v>158600247844841.16</v>
      </c>
      <c r="I22" s="8">
        <f>('Constants&amp;Equation'!$D$9*Input!$I$11)*((1-A22)^('Constants&amp;Equation'!$E$9))</f>
        <v>2.0788951601044109E+17</v>
      </c>
      <c r="J22" s="22"/>
      <c r="K22" s="8">
        <f t="shared" si="0"/>
        <v>1.4156009720990724E+16</v>
      </c>
      <c r="M22" s="5">
        <f t="shared" si="1"/>
        <v>2.2377699044103831</v>
      </c>
    </row>
    <row r="23" spans="1:13">
      <c r="A23" s="2">
        <v>0.21</v>
      </c>
      <c r="B23" s="8">
        <f>('Constants&amp;Equation'!$D$2*Input!$I$4)*((1-A23)^('Constants&amp;Equation'!$E$2))</f>
        <v>2.2917264087899008E+16</v>
      </c>
      <c r="C23" s="8">
        <f>('Constants&amp;Equation'!$D$3*Input!$I$5)*((1-A23)^('Constants&amp;Equation'!$E$3))</f>
        <v>8838423400871335</v>
      </c>
      <c r="D23" s="8">
        <f>('Constants&amp;Equation'!$D$4*Input!$I$6)*((1-A23)^('Constants&amp;Equation'!$E$4))</f>
        <v>2638670865779.6147</v>
      </c>
      <c r="E23" s="8">
        <f>('Constants&amp;Equation'!$D$5*Input!$I$7)*((1-A23)^('Constants&amp;Equation'!$E$5))</f>
        <v>12754738669.626806</v>
      </c>
      <c r="F23" s="8">
        <f>('Constants&amp;Equation'!$D$6*Input!$I$8)*((1-A23)^('Constants&amp;Equation'!$E$6))</f>
        <v>1.7541520683111086E+16</v>
      </c>
      <c r="G23" s="8">
        <f>('Constants&amp;Equation'!$D$7*Input!$I$9)*((1-A23)^('Constants&amp;Equation'!$E$7))</f>
        <v>40786986742974.516</v>
      </c>
      <c r="H23" s="8">
        <f>('Constants&amp;Equation'!$D$8*Input!$I$10)*((1-A23)^('Constants&amp;Equation'!$E$8))</f>
        <v>160541191467129.47</v>
      </c>
      <c r="I23" s="8">
        <f>('Constants&amp;Equation'!$D$9*Input!$I$11)*((1-A23)^('Constants&amp;Equation'!$E$9))</f>
        <v>2.0723679361869933E+17</v>
      </c>
      <c r="J23" s="22"/>
      <c r="K23" s="8">
        <f t="shared" si="0"/>
        <v>1.4122266344636428E+16</v>
      </c>
      <c r="M23" s="5">
        <f t="shared" si="1"/>
        <v>2.2517004261469871</v>
      </c>
    </row>
    <row r="24" spans="1:13">
      <c r="A24" s="2">
        <v>0.22</v>
      </c>
      <c r="B24" s="8">
        <f>('Constants&amp;Equation'!$D$2*Input!$I$4)*((1-A24)^('Constants&amp;Equation'!$E$2))</f>
        <v>2.2961097496875472E+16</v>
      </c>
      <c r="C24" s="8">
        <f>('Constants&amp;Equation'!$D$3*Input!$I$5)*((1-A24)^('Constants&amp;Equation'!$E$3))</f>
        <v>8917590889577617</v>
      </c>
      <c r="D24" s="8">
        <f>('Constants&amp;Equation'!$D$4*Input!$I$6)*((1-A24)^('Constants&amp;Equation'!$E$4))</f>
        <v>2672431890218.5928</v>
      </c>
      <c r="E24" s="8">
        <f>('Constants&amp;Equation'!$D$5*Input!$I$7)*((1-A24)^('Constants&amp;Equation'!$E$5))</f>
        <v>12918259643.73464</v>
      </c>
      <c r="F24" s="8">
        <f>('Constants&amp;Equation'!$D$6*Input!$I$8)*((1-A24)^('Constants&amp;Equation'!$E$6))</f>
        <v>1.7752837555520558E+16</v>
      </c>
      <c r="G24" s="8">
        <f>('Constants&amp;Equation'!$D$7*Input!$I$9)*((1-A24)^('Constants&amp;Equation'!$E$7))</f>
        <v>41305687061215.352</v>
      </c>
      <c r="H24" s="8">
        <f>('Constants&amp;Equation'!$D$8*Input!$I$10)*((1-A24)^('Constants&amp;Equation'!$E$8))</f>
        <v>162531071419034.37</v>
      </c>
      <c r="I24" s="8">
        <f>('Constants&amp;Equation'!$D$9*Input!$I$11)*((1-A24)^('Constants&amp;Equation'!$E$9))</f>
        <v>2.0657784475748883E+17</v>
      </c>
      <c r="J24" s="22"/>
      <c r="K24" s="8">
        <f t="shared" si="0"/>
        <v>1.4087484726249292E+16</v>
      </c>
      <c r="M24" s="5">
        <f t="shared" si="1"/>
        <v>2.2660302478215173</v>
      </c>
    </row>
    <row r="25" spans="1:13">
      <c r="A25" s="2">
        <v>0.23</v>
      </c>
      <c r="B25" s="8">
        <f>('Constants&amp;Equation'!$D$2*Input!$I$4)*((1-A25)^('Constants&amp;Equation'!$E$2))</f>
        <v>2.3005581983560532E+16</v>
      </c>
      <c r="C25" s="8">
        <f>('Constants&amp;Equation'!$D$3*Input!$I$5)*((1-A25)^('Constants&amp;Equation'!$E$3))</f>
        <v>8998502853209677</v>
      </c>
      <c r="D25" s="8">
        <f>('Constants&amp;Equation'!$D$4*Input!$I$6)*((1-A25)^('Constants&amp;Equation'!$E$4))</f>
        <v>2707068936169.5156</v>
      </c>
      <c r="E25" s="8">
        <f>('Constants&amp;Equation'!$D$5*Input!$I$7)*((1-A25)^('Constants&amp;Equation'!$E$5))</f>
        <v>13086027898.662832</v>
      </c>
      <c r="F25" s="8">
        <f>('Constants&amp;Equation'!$D$6*Input!$I$8)*((1-A25)^('Constants&amp;Equation'!$E$6))</f>
        <v>1.796947645487442E+16</v>
      </c>
      <c r="G25" s="8">
        <f>('Constants&amp;Equation'!$D$7*Input!$I$9)*((1-A25)^('Constants&amp;Equation'!$E$7))</f>
        <v>41837805531462.484</v>
      </c>
      <c r="H25" s="8">
        <f>('Constants&amp;Equation'!$D$8*Input!$I$10)*((1-A25)^('Constants&amp;Equation'!$E$8))</f>
        <v>164571772937511.59</v>
      </c>
      <c r="I25" s="8">
        <f>('Constants&amp;Equation'!$D$9*Input!$I$11)*((1-A25)^('Constants&amp;Equation'!$E$9))</f>
        <v>2.0591252904891738E+17</v>
      </c>
      <c r="J25" s="22"/>
      <c r="K25" s="8">
        <f t="shared" si="0"/>
        <v>1.4051624004818488E+16</v>
      </c>
      <c r="M25" s="5">
        <f t="shared" si="1"/>
        <v>2.2807776311298924</v>
      </c>
    </row>
    <row r="26" spans="1:13">
      <c r="A26" s="2">
        <v>0.24</v>
      </c>
      <c r="B26" s="8">
        <f>('Constants&amp;Equation'!$D$2*Input!$I$4)*((1-A26)^('Constants&amp;Equation'!$E$2))</f>
        <v>2.305073586486378E+16</v>
      </c>
      <c r="C26" s="8">
        <f>('Constants&amp;Equation'!$D$3*Input!$I$5)*((1-A26)^('Constants&amp;Equation'!$E$3))</f>
        <v>9081221145426524</v>
      </c>
      <c r="D26" s="8">
        <f>('Constants&amp;Equation'!$D$4*Input!$I$6)*((1-A26)^('Constants&amp;Equation'!$E$4))</f>
        <v>2742616559924.9297</v>
      </c>
      <c r="E26" s="8">
        <f>('Constants&amp;Equation'!$D$5*Input!$I$7)*((1-A26)^('Constants&amp;Equation'!$E$5))</f>
        <v>13258211089.777411</v>
      </c>
      <c r="F26" s="8">
        <f>('Constants&amp;Equation'!$D$6*Input!$I$8)*((1-A26)^('Constants&amp;Equation'!$E$6))</f>
        <v>1.8191643179035824E+16</v>
      </c>
      <c r="G26" s="8">
        <f>('Constants&amp;Equation'!$D$7*Input!$I$9)*((1-A26)^('Constants&amp;Equation'!$E$7))</f>
        <v>42383870377611.266</v>
      </c>
      <c r="H26" s="8">
        <f>('Constants&amp;Equation'!$D$8*Input!$I$10)*((1-A26)^('Constants&amp;Equation'!$E$8))</f>
        <v>166665279642791.97</v>
      </c>
      <c r="I26" s="8">
        <f>('Constants&amp;Equation'!$D$9*Input!$I$11)*((1-A26)^('Constants&amp;Equation'!$E$9))</f>
        <v>2.0524070107673139E+17</v>
      </c>
      <c r="J26" s="22"/>
      <c r="K26" s="8">
        <f t="shared" si="0"/>
        <v>1.4014641206374792E+16</v>
      </c>
      <c r="M26" s="5">
        <f t="shared" si="1"/>
        <v>2.2959619888514564</v>
      </c>
    </row>
    <row r="27" spans="1:13">
      <c r="A27" s="2">
        <v>0.25</v>
      </c>
      <c r="B27" s="8">
        <f>('Constants&amp;Equation'!$D$2*Input!$I$4)*((1-A27)^('Constants&amp;Equation'!$E$2))</f>
        <v>2.3096578222708852E+16</v>
      </c>
      <c r="C27" s="8">
        <f>('Constants&amp;Equation'!$D$3*Input!$I$5)*((1-A27)^('Constants&amp;Equation'!$E$3))</f>
        <v>9165810665305490</v>
      </c>
      <c r="D27" s="8">
        <f>('Constants&amp;Equation'!$D$4*Input!$I$6)*((1-A27)^('Constants&amp;Equation'!$E$4))</f>
        <v>2779111159833.856</v>
      </c>
      <c r="E27" s="8">
        <f>('Constants&amp;Equation'!$D$5*Input!$I$7)*((1-A27)^('Constants&amp;Equation'!$E$5))</f>
        <v>13434985814.045567</v>
      </c>
      <c r="F27" s="8">
        <f>('Constants&amp;Equation'!$D$6*Input!$I$8)*((1-A27)^('Constants&amp;Equation'!$E$6))</f>
        <v>1.841955433283912E+16</v>
      </c>
      <c r="G27" s="8">
        <f>('Constants&amp;Equation'!$D$7*Input!$I$9)*((1-A27)^('Constants&amp;Equation'!$E$7))</f>
        <v>42944437937671.078</v>
      </c>
      <c r="H27" s="8">
        <f>('Constants&amp;Equation'!$D$8*Input!$I$10)*((1-A27)^('Constants&amp;Equation'!$E$8))</f>
        <v>168813680052563.19</v>
      </c>
      <c r="I27" s="8">
        <f>('Constants&amp;Equation'!$D$9*Input!$I$11)*((1-A27)^('Constants&amp;Equation'!$E$9))</f>
        <v>2.0456221013645869E+17</v>
      </c>
      <c r="J27" s="22"/>
      <c r="K27" s="8">
        <f t="shared" si="0"/>
        <v>1.3976491106500866E+16</v>
      </c>
      <c r="M27" s="5">
        <f t="shared" si="1"/>
        <v>2.3116039777741082</v>
      </c>
    </row>
    <row r="28" spans="1:13">
      <c r="A28" s="2">
        <v>0.26</v>
      </c>
      <c r="B28" s="8">
        <f>('Constants&amp;Equation'!$D$2*Input!$I$4)*((1-A28)^('Constants&amp;Equation'!$E$2))</f>
        <v>2.3143128946694028E+16</v>
      </c>
      <c r="C28" s="8">
        <f>('Constants&amp;Equation'!$D$3*Input!$I$5)*((1-A28)^('Constants&amp;Equation'!$E$3))</f>
        <v>9252339550381012</v>
      </c>
      <c r="D28" s="8">
        <f>('Constants&amp;Equation'!$D$4*Input!$I$6)*((1-A28)^('Constants&amp;Equation'!$E$4))</f>
        <v>2816591100713.6211</v>
      </c>
      <c r="E28" s="8">
        <f>('Constants&amp;Equation'!$D$5*Input!$I$7)*((1-A28)^('Constants&amp;Equation'!$E$5))</f>
        <v>13616538214.196901</v>
      </c>
      <c r="F28" s="8">
        <f>('Constants&amp;Equation'!$D$6*Input!$I$8)*((1-A28)^('Constants&amp;Equation'!$E$6))</f>
        <v>1.86534380492396E+16</v>
      </c>
      <c r="G28" s="8">
        <f>('Constants&amp;Equation'!$D$7*Input!$I$9)*((1-A28)^('Constants&amp;Equation'!$E$7))</f>
        <v>43520094560227.055</v>
      </c>
      <c r="H28" s="8">
        <f>('Constants&amp;Equation'!$D$8*Input!$I$10)*((1-A28)^('Constants&amp;Equation'!$E$8))</f>
        <v>171019174621307.84</v>
      </c>
      <c r="I28" s="8">
        <f>('Constants&amp;Equation'!$D$9*Input!$I$11)*((1-A28)^('Constants&amp;Equation'!$E$9))</f>
        <v>2.0387689996964589E+17</v>
      </c>
      <c r="J28" s="22"/>
      <c r="K28" s="8">
        <f t="shared" si="0"/>
        <v>1.3937126081973956E+16</v>
      </c>
      <c r="M28" s="5">
        <f t="shared" si="1"/>
        <v>2.3277256008106049</v>
      </c>
    </row>
    <row r="29" spans="1:13">
      <c r="A29" s="2">
        <v>0.27</v>
      </c>
      <c r="B29" s="8">
        <f>('Constants&amp;Equation'!$D$2*Input!$I$4)*((1-A29)^('Constants&amp;Equation'!$E$2))</f>
        <v>2.3190408779745192E+16</v>
      </c>
      <c r="C29" s="8">
        <f>('Constants&amp;Equation'!$D$3*Input!$I$5)*((1-A29)^('Constants&amp;Equation'!$E$3))</f>
        <v>9340879384725838</v>
      </c>
      <c r="D29" s="8">
        <f>('Constants&amp;Equation'!$D$4*Input!$I$6)*((1-A29)^('Constants&amp;Equation'!$E$4))</f>
        <v>2855096848483.7671</v>
      </c>
      <c r="E29" s="8">
        <f>('Constants&amp;Equation'!$D$5*Input!$I$7)*((1-A29)^('Constants&amp;Equation'!$E$5))</f>
        <v>13803064632.541685</v>
      </c>
      <c r="F29" s="8">
        <f>('Constants&amp;Equation'!$D$6*Input!$I$8)*((1-A29)^('Constants&amp;Equation'!$E$6))</f>
        <v>1.8893534769119428E+16</v>
      </c>
      <c r="G29" s="8">
        <f>('Constants&amp;Equation'!$D$7*Input!$I$9)*((1-A29)^('Constants&amp;Equation'!$E$7))</f>
        <v>44111458656559.133</v>
      </c>
      <c r="H29" s="8">
        <f>('Constants&amp;Equation'!$D$8*Input!$I$10)*((1-A29)^('Constants&amp;Equation'!$E$8))</f>
        <v>173284083354907.47</v>
      </c>
      <c r="I29" s="8">
        <f>('Constants&amp;Equation'!$D$9*Input!$I$11)*((1-A29)^('Constants&amp;Equation'!$E$9))</f>
        <v>2.0318460848094774E+17</v>
      </c>
      <c r="J29" s="22"/>
      <c r="K29" s="8">
        <f t="shared" si="0"/>
        <v>1.3896495950524398E+16</v>
      </c>
      <c r="M29" s="5">
        <f t="shared" si="1"/>
        <v>2.3443503193872912</v>
      </c>
    </row>
    <row r="30" spans="1:13">
      <c r="A30" s="2">
        <v>0.28000000000000003</v>
      </c>
      <c r="B30" s="8">
        <f>('Constants&amp;Equation'!$D$2*Input!$I$4)*((1-A30)^('Constants&amp;Equation'!$E$2))</f>
        <v>2.3238439367015384E+16</v>
      </c>
      <c r="C30" s="8">
        <f>('Constants&amp;Equation'!$D$3*Input!$I$5)*((1-A30)^('Constants&amp;Equation'!$E$3))</f>
        <v>9431505423471620</v>
      </c>
      <c r="D30" s="8">
        <f>('Constants&amp;Equation'!$D$4*Input!$I$6)*((1-A30)^('Constants&amp;Equation'!$E$4))</f>
        <v>2894671116015.5684</v>
      </c>
      <c r="E30" s="8">
        <f>('Constants&amp;Equation'!$D$5*Input!$I$7)*((1-A30)^('Constants&amp;Equation'!$E$5))</f>
        <v>13994772319.273901</v>
      </c>
      <c r="F30" s="8">
        <f>('Constants&amp;Equation'!$D$6*Input!$I$8)*((1-A30)^('Constants&amp;Equation'!$E$6))</f>
        <v>1.9140098085401108E+16</v>
      </c>
      <c r="G30" s="8">
        <f>('Constants&amp;Equation'!$D$7*Input!$I$9)*((1-A30)^('Constants&amp;Equation'!$E$7))</f>
        <v>44719182923533.82</v>
      </c>
      <c r="H30" s="8">
        <f>('Constants&amp;Equation'!$D$8*Input!$I$10)*((1-A30)^('Constants&amp;Equation'!$E$8))</f>
        <v>175610854056164.09</v>
      </c>
      <c r="I30" s="8">
        <f>('Constants&amp;Equation'!$D$9*Input!$I$11)*((1-A30)^('Constants&amp;Equation'!$E$9))</f>
        <v>2.0248516743671133E+17</v>
      </c>
      <c r="J30" s="22"/>
      <c r="K30" s="8">
        <f t="shared" si="0"/>
        <v>1.3854547797583312E+16</v>
      </c>
      <c r="M30" s="5">
        <f t="shared" si="1"/>
        <v>2.3615031773345621</v>
      </c>
    </row>
    <row r="31" spans="1:13">
      <c r="A31" s="2">
        <v>0.28999999999999998</v>
      </c>
      <c r="B31" s="8">
        <f>('Constants&amp;Equation'!$D$2*Input!$I$4)*((1-A31)^('Constants&amp;Equation'!$E$2))</f>
        <v>2.3287243308310452E+16</v>
      </c>
      <c r="C31" s="8">
        <f>('Constants&amp;Equation'!$D$3*Input!$I$5)*((1-A31)^('Constants&amp;Equation'!$E$3))</f>
        <v>9524296835316956</v>
      </c>
      <c r="D31" s="8">
        <f>('Constants&amp;Equation'!$D$4*Input!$I$6)*((1-A31)^('Constants&amp;Equation'!$E$4))</f>
        <v>2935359021302.5776</v>
      </c>
      <c r="E31" s="8">
        <f>('Constants&amp;Equation'!$D$5*Input!$I$7)*((1-A31)^('Constants&amp;Equation'!$E$5))</f>
        <v>14191880200.630796</v>
      </c>
      <c r="F31" s="8">
        <f>('Constants&amp;Equation'!$D$6*Input!$I$8)*((1-A31)^('Constants&amp;Equation'!$E$6))</f>
        <v>1.9393395657751848E+16</v>
      </c>
      <c r="G31" s="8">
        <f>('Constants&amp;Equation'!$D$7*Input!$I$9)*((1-A31)^('Constants&amp;Equation'!$E$7))</f>
        <v>45343956754084.922</v>
      </c>
      <c r="H31" s="8">
        <f>('Constants&amp;Equation'!$D$8*Input!$I$10)*((1-A31)^('Constants&amp;Equation'!$E$8))</f>
        <v>178002071263135.69</v>
      </c>
      <c r="I31" s="8">
        <f>('Constants&amp;Equation'!$D$9*Input!$I$11)*((1-A31)^('Constants&amp;Equation'!$E$9))</f>
        <v>2.0177840214356819E+17</v>
      </c>
      <c r="J31" s="22"/>
      <c r="K31" s="8">
        <f t="shared" si="0"/>
        <v>1.3811225788768884E+16</v>
      </c>
      <c r="M31" s="5">
        <f t="shared" si="1"/>
        <v>2.3792109376796944</v>
      </c>
    </row>
    <row r="32" spans="1:13">
      <c r="A32" s="2">
        <v>0.3</v>
      </c>
      <c r="B32" s="8">
        <f>('Constants&amp;Equation'!$D$2*Input!$I$4)*((1-A32)^('Constants&amp;Equation'!$E$2))</f>
        <v>2.3336844214348796E+16</v>
      </c>
      <c r="C32" s="8">
        <f>('Constants&amp;Equation'!$D$3*Input!$I$5)*((1-A32)^('Constants&amp;Equation'!$E$3))</f>
        <v>9619336964740922</v>
      </c>
      <c r="D32" s="8">
        <f>('Constants&amp;Equation'!$D$4*Input!$I$6)*((1-A32)^('Constants&amp;Equation'!$E$4))</f>
        <v>2977208259183.9341</v>
      </c>
      <c r="E32" s="8">
        <f>('Constants&amp;Equation'!$D$5*Input!$I$7)*((1-A32)^('Constants&amp;Equation'!$E$5))</f>
        <v>14394619712.894588</v>
      </c>
      <c r="F32" s="8">
        <f>('Constants&amp;Equation'!$D$6*Input!$I$8)*((1-A32)^('Constants&amp;Equation'!$E$6))</f>
        <v>1.9653710204874348E+16</v>
      </c>
      <c r="G32" s="8">
        <f>('Constants&amp;Equation'!$D$7*Input!$I$9)*((1-A32)^('Constants&amp;Equation'!$E$7))</f>
        <v>45986508854019.945</v>
      </c>
      <c r="H32" s="8">
        <f>('Constants&amp;Equation'!$D$8*Input!$I$10)*((1-A32)^('Constants&amp;Equation'!$E$8))</f>
        <v>180460465949224.22</v>
      </c>
      <c r="I32" s="8">
        <f>('Constants&amp;Equation'!$D$9*Input!$I$11)*((1-A32)^('Constants&amp;Equation'!$E$9))</f>
        <v>2.0106413110540749E+17</v>
      </c>
      <c r="J32" s="22"/>
      <c r="K32" s="8">
        <f t="shared" si="0"/>
        <v>1.3766470966721078E+16</v>
      </c>
      <c r="M32" s="5">
        <f t="shared" si="1"/>
        <v>2.397502233941379</v>
      </c>
    </row>
    <row r="33" spans="1:13">
      <c r="A33" s="2">
        <v>0.31</v>
      </c>
      <c r="B33" s="8">
        <f>('Constants&amp;Equation'!$D$2*Input!$I$4)*((1-A33)^('Constants&amp;Equation'!$E$2))</f>
        <v>2.338726676719488E+16</v>
      </c>
      <c r="C33" s="8">
        <f>('Constants&amp;Equation'!$D$3*Input!$I$5)*((1-A33)^('Constants&amp;Equation'!$E$3))</f>
        <v>9716713615831492</v>
      </c>
      <c r="D33" s="8">
        <f>('Constants&amp;Equation'!$D$4*Input!$I$6)*((1-A33)^('Constants&amp;Equation'!$E$4))</f>
        <v>3020269287994.9497</v>
      </c>
      <c r="E33" s="8">
        <f>('Constants&amp;Equation'!$D$5*Input!$I$7)*((1-A33)^('Constants&amp;Equation'!$E$5))</f>
        <v>14603235708.915968</v>
      </c>
      <c r="F33" s="8">
        <f>('Constants&amp;Equation'!$D$6*Input!$I$8)*((1-A33)^('Constants&amp;Equation'!$E$6))</f>
        <v>1.9921340582184392E+16</v>
      </c>
      <c r="G33" s="8">
        <f>('Constants&amp;Equation'!$D$7*Input!$I$9)*((1-A33)^('Constants&amp;Equation'!$E$7))</f>
        <v>46647610086058.437</v>
      </c>
      <c r="H33" s="8">
        <f>('Constants&amp;Equation'!$D$8*Input!$I$10)*((1-A33)^('Constants&amp;Equation'!$E$8))</f>
        <v>182988926061913.19</v>
      </c>
      <c r="I33" s="8">
        <f>('Constants&amp;Equation'!$D$9*Input!$I$11)*((1-A33)^('Constants&amp;Equation'!$E$9))</f>
        <v>2.0034216565694416E+17</v>
      </c>
      <c r="J33" s="22"/>
      <c r="K33" s="8">
        <f t="shared" si="0"/>
        <v>1.3720221030737444E+16</v>
      </c>
      <c r="M33" s="5">
        <f t="shared" si="1"/>
        <v>2.4164077377562818</v>
      </c>
    </row>
    <row r="34" spans="1:13">
      <c r="A34" s="2">
        <v>0.32</v>
      </c>
      <c r="B34" s="8">
        <f>('Constants&amp;Equation'!$D$2*Input!$I$4)*((1-A34)^('Constants&amp;Equation'!$E$2))</f>
        <v>2.3438536785241628E+16</v>
      </c>
      <c r="C34" s="8">
        <f>('Constants&amp;Equation'!$D$3*Input!$I$5)*((1-A34)^('Constants&amp;Equation'!$E$3))</f>
        <v>9816519359853882</v>
      </c>
      <c r="D34" s="8">
        <f>('Constants&amp;Equation'!$D$4*Input!$I$6)*((1-A34)^('Constants&amp;Equation'!$E$4))</f>
        <v>3064595532681.1313</v>
      </c>
      <c r="E34" s="8">
        <f>('Constants&amp;Equation'!$D$5*Input!$I$7)*((1-A34)^('Constants&amp;Equation'!$E$5))</f>
        <v>14817987444.624842</v>
      </c>
      <c r="F34" s="8">
        <f>('Constants&amp;Equation'!$D$6*Input!$I$8)*((1-A34)^('Constants&amp;Equation'!$E$6))</f>
        <v>2.0196602953585896E+16</v>
      </c>
      <c r="G34" s="8">
        <f>('Constants&amp;Equation'!$D$7*Input!$I$9)*((1-A34)^('Constants&amp;Equation'!$E$7))</f>
        <v>47328076564465.898</v>
      </c>
      <c r="H34" s="8">
        <f>('Constants&amp;Equation'!$D$8*Input!$I$10)*((1-A34)^('Constants&amp;Equation'!$E$8))</f>
        <v>185590507986058.41</v>
      </c>
      <c r="I34" s="8">
        <f>('Constants&amp;Equation'!$D$9*Input!$I$11)*((1-A34)^('Constants&amp;Equation'!$E$9))</f>
        <v>1.996123095719207E+17</v>
      </c>
      <c r="J34" s="22"/>
      <c r="K34" s="8">
        <f t="shared" si="0"/>
        <v>1.367241009748489E+16</v>
      </c>
      <c r="M34" s="5">
        <f t="shared" si="1"/>
        <v>2.4359603449372371</v>
      </c>
    </row>
    <row r="35" spans="1:13">
      <c r="A35" s="2">
        <v>0.33</v>
      </c>
      <c r="B35" s="8">
        <f>('Constants&amp;Equation'!$D$2*Input!$I$4)*((1-A35)^('Constants&amp;Equation'!$E$2))</f>
        <v>2.349068129315678E+16</v>
      </c>
      <c r="C35" s="8">
        <f>('Constants&amp;Equation'!$D$3*Input!$I$5)*((1-A35)^('Constants&amp;Equation'!$E$3))</f>
        <v>9918851868927670</v>
      </c>
      <c r="D35" s="8">
        <f>('Constants&amp;Equation'!$D$4*Input!$I$6)*((1-A35)^('Constants&amp;Equation'!$E$4))</f>
        <v>3110243606095.1914</v>
      </c>
      <c r="E35" s="8">
        <f>('Constants&amp;Equation'!$D$5*Input!$I$7)*((1-A35)^('Constants&amp;Equation'!$E$5))</f>
        <v>15039149653.885218</v>
      </c>
      <c r="F35" s="8">
        <f>('Constants&amp;Equation'!$D$6*Input!$I$8)*((1-A35)^('Constants&amp;Equation'!$E$6))</f>
        <v>2.0479832067085928E+16</v>
      </c>
      <c r="G35" s="8">
        <f>('Constants&amp;Equation'!$D$7*Input!$I$9)*((1-A35)^('Constants&amp;Equation'!$E$7))</f>
        <v>48028773026433.187</v>
      </c>
      <c r="H35" s="8">
        <f>('Constants&amp;Equation'!$D$8*Input!$I$10)*((1-A35)^('Constants&amp;Equation'!$E$8))</f>
        <v>188268449027849.37</v>
      </c>
      <c r="I35" s="8">
        <f>('Constants&amp;Equation'!$D$9*Input!$I$11)*((1-A35)^('Constants&amp;Equation'!$E$9))</f>
        <v>1.9887435864378534E+17</v>
      </c>
      <c r="J35" s="22"/>
      <c r="K35" s="8">
        <f t="shared" si="0"/>
        <v>1.3622968440861638E+16</v>
      </c>
      <c r="M35" s="5">
        <f t="shared" si="1"/>
        <v>2.4561953823773686</v>
      </c>
    </row>
    <row r="36" spans="1:13">
      <c r="A36" s="2">
        <v>0.34</v>
      </c>
      <c r="B36" s="8">
        <f>('Constants&amp;Equation'!$D$2*Input!$I$4)*((1-A36)^('Constants&amp;Equation'!$E$2))</f>
        <v>2.35437285972527E+16</v>
      </c>
      <c r="C36" s="8">
        <f>('Constants&amp;Equation'!$D$3*Input!$I$5)*((1-A36)^('Constants&amp;Equation'!$E$3))</f>
        <v>1.0023814278457164E+16</v>
      </c>
      <c r="D36" s="8">
        <f>('Constants&amp;Equation'!$D$4*Input!$I$6)*((1-A36)^('Constants&amp;Equation'!$E$4))</f>
        <v>3157273550404.959</v>
      </c>
      <c r="E36" s="8">
        <f>('Constants&amp;Equation'!$D$5*Input!$I$7)*((1-A36)^('Constants&amp;Equation'!$E$5))</f>
        <v>15267013721.064013</v>
      </c>
      <c r="F36" s="8">
        <f>('Constants&amp;Equation'!$D$6*Input!$I$8)*((1-A36)^('Constants&amp;Equation'!$E$6))</f>
        <v>2.0771382645163872E+16</v>
      </c>
      <c r="G36" s="8">
        <f>('Constants&amp;Equation'!$D$7*Input!$I$9)*((1-A36)^('Constants&amp;Equation'!$E$7))</f>
        <v>48750616509518.234</v>
      </c>
      <c r="H36" s="8">
        <f>('Constants&amp;Equation'!$D$8*Input!$I$10)*((1-A36)^('Constants&amp;Equation'!$E$8))</f>
        <v>191026181027156.37</v>
      </c>
      <c r="I36" s="8">
        <f>('Constants&amp;Equation'!$D$9*Input!$I$11)*((1-A36)^('Constants&amp;Equation'!$E$9))</f>
        <v>1.9812810023647114E+17</v>
      </c>
      <c r="J36" s="22"/>
      <c r="K36" s="8">
        <f t="shared" si="0"/>
        <v>1.357182220885546E+16</v>
      </c>
      <c r="M36" s="5">
        <f t="shared" si="1"/>
        <v>2.4771508385833023</v>
      </c>
    </row>
    <row r="37" spans="1:13">
      <c r="A37" s="2">
        <v>0.35</v>
      </c>
      <c r="B37" s="8">
        <f>('Constants&amp;Equation'!$D$2*Input!$I$4)*((1-A37)^('Constants&amp;Equation'!$E$2))</f>
        <v>2.359770836678964E+16</v>
      </c>
      <c r="C37" s="8">
        <f>('Constants&amp;Equation'!$D$3*Input!$I$5)*((1-A37)^('Constants&amp;Equation'!$E$3))</f>
        <v>1.0131515581272168E+16</v>
      </c>
      <c r="D37" s="8">
        <f>('Constants&amp;Equation'!$D$4*Input!$I$6)*((1-A37)^('Constants&amp;Equation'!$E$4))</f>
        <v>3205749100777.3408</v>
      </c>
      <c r="E37" s="8">
        <f>('Constants&amp;Equation'!$D$5*Input!$I$7)*((1-A37)^('Constants&amp;Equation'!$E$5))</f>
        <v>15501888961.836849</v>
      </c>
      <c r="F37" s="8">
        <f>('Constants&amp;Equation'!$D$6*Input!$I$8)*((1-A37)^('Constants&amp;Equation'!$E$6))</f>
        <v>2.1071630902141236E+16</v>
      </c>
      <c r="G37" s="8">
        <f>('Constants&amp;Equation'!$D$7*Input!$I$9)*((1-A37)^('Constants&amp;Equation'!$E$7))</f>
        <v>49494580368070.687</v>
      </c>
      <c r="H37" s="8">
        <f>('Constants&amp;Equation'!$D$8*Input!$I$10)*((1-A37)^('Constants&amp;Equation'!$E$8))</f>
        <v>193867345219179.47</v>
      </c>
      <c r="I37" s="8">
        <f>('Constants&amp;Equation'!$D$9*Input!$I$11)*((1-A37)^('Constants&amp;Equation'!$E$9))</f>
        <v>1.9737331280265533E+17</v>
      </c>
      <c r="J37" s="22"/>
      <c r="K37" s="8">
        <f t="shared" si="0"/>
        <v>1.351889311498632E+16</v>
      </c>
      <c r="M37" s="5">
        <f t="shared" si="1"/>
        <v>2.4988676210541101</v>
      </c>
    </row>
    <row r="38" spans="1:13">
      <c r="A38" s="2">
        <v>0.36</v>
      </c>
      <c r="B38" s="8">
        <f>('Constants&amp;Equation'!$D$2*Input!$I$4)*((1-A38)^('Constants&amp;Equation'!$E$2))</f>
        <v>2.365265172177886E+16</v>
      </c>
      <c r="C38" s="8">
        <f>('Constants&amp;Equation'!$D$3*Input!$I$5)*((1-A38)^('Constants&amp;Equation'!$E$3))</f>
        <v>1.0242071056791202E+16</v>
      </c>
      <c r="D38" s="8">
        <f>('Constants&amp;Equation'!$D$4*Input!$I$6)*((1-A38)^('Constants&amp;Equation'!$E$4))</f>
        <v>3255737973774.0283</v>
      </c>
      <c r="E38" s="8">
        <f>('Constants&amp;Equation'!$D$5*Input!$I$7)*((1-A38)^('Constants&amp;Equation'!$E$5))</f>
        <v>15744104024.069221</v>
      </c>
      <c r="F38" s="8">
        <f>('Constants&amp;Equation'!$D$6*Input!$I$8)*((1-A38)^('Constants&amp;Equation'!$E$6))</f>
        <v>2.138097620231756E+16</v>
      </c>
      <c r="G38" s="8">
        <f>('Constants&amp;Equation'!$D$7*Input!$I$9)*((1-A38)^('Constants&amp;Equation'!$E$7))</f>
        <v>50261698665671.281</v>
      </c>
      <c r="H38" s="8">
        <f>('Constants&amp;Equation'!$D$8*Input!$I$10)*((1-A38)^('Constants&amp;Equation'!$E$8))</f>
        <v>196795808481363.47</v>
      </c>
      <c r="I38" s="8">
        <f>('Constants&amp;Equation'!$D$9*Input!$I$11)*((1-A38)^('Constants&amp;Equation'!$E$9))</f>
        <v>1.9660976536660605E+17</v>
      </c>
      <c r="J38" s="22"/>
      <c r="K38" s="8">
        <f t="shared" si="0"/>
        <v>1.3464098101627106E+16</v>
      </c>
      <c r="M38" s="5">
        <f t="shared" si="1"/>
        <v>2.521389844233751</v>
      </c>
    </row>
    <row r="39" spans="1:13">
      <c r="A39" s="2">
        <v>0.37</v>
      </c>
      <c r="B39" s="8">
        <f>('Constants&amp;Equation'!$D$2*Input!$I$4)*((1-A39)^('Constants&amp;Equation'!$E$2))</f>
        <v>2.370859132791592E+16</v>
      </c>
      <c r="C39" s="8">
        <f>('Constants&amp;Equation'!$D$3*Input!$I$5)*((1-A39)^('Constants&amp;Equation'!$E$3))</f>
        <v>1.0355602738923074E+16</v>
      </c>
      <c r="D39" s="8">
        <f>('Constants&amp;Equation'!$D$4*Input!$I$6)*((1-A39)^('Constants&amp;Equation'!$E$4))</f>
        <v>3307312183203.8765</v>
      </c>
      <c r="E39" s="8">
        <f>('Constants&amp;Equation'!$D$5*Input!$I$7)*((1-A39)^('Constants&amp;Equation'!$E$5))</f>
        <v>15994008422.114727</v>
      </c>
      <c r="F39" s="8">
        <f>('Constants&amp;Equation'!$D$6*Input!$I$8)*((1-A39)^('Constants&amp;Equation'!$E$6))</f>
        <v>2.1699842874371712E+16</v>
      </c>
      <c r="G39" s="8">
        <f>('Constants&amp;Equation'!$D$7*Input!$I$9)*((1-A39)^('Constants&amp;Equation'!$E$7))</f>
        <v>51053070985314.914</v>
      </c>
      <c r="H39" s="8">
        <f>('Constants&amp;Equation'!$D$8*Input!$I$10)*((1-A39)^('Constants&amp;Equation'!$E$8))</f>
        <v>199815681118731.56</v>
      </c>
      <c r="I39" s="8">
        <f>('Constants&amp;Equation'!$D$9*Input!$I$11)*((1-A39)^('Constants&amp;Equation'!$E$9))</f>
        <v>1.9583721696841392E+17</v>
      </c>
      <c r="J39" s="22"/>
      <c r="K39" s="8">
        <f t="shared" si="0"/>
        <v>1.3407348972161366E+16</v>
      </c>
      <c r="M39" s="5">
        <f t="shared" si="1"/>
        <v>2.5447651523690697</v>
      </c>
    </row>
    <row r="40" spans="1:13">
      <c r="A40" s="2">
        <v>0.38</v>
      </c>
      <c r="B40" s="8">
        <f>('Constants&amp;Equation'!$D$2*Input!$I$4)*((1-A40)^('Constants&amp;Equation'!$E$2))</f>
        <v>2.3765561499346768E+16</v>
      </c>
      <c r="C40" s="8">
        <f>('Constants&amp;Equation'!$D$3*Input!$I$5)*((1-A40)^('Constants&amp;Equation'!$E$3))</f>
        <v>1.04722399268832E+16</v>
      </c>
      <c r="D40" s="8">
        <f>('Constants&amp;Equation'!$D$4*Input!$I$6)*((1-A40)^('Constants&amp;Equation'!$E$4))</f>
        <v>3360548386530.978</v>
      </c>
      <c r="E40" s="8">
        <f>('Constants&amp;Equation'!$D$5*Input!$I$7)*((1-A40)^('Constants&amp;Equation'!$E$5))</f>
        <v>16251974219.593557</v>
      </c>
      <c r="F40" s="8">
        <f>('Constants&amp;Equation'!$D$6*Input!$I$8)*((1-A40)^('Constants&amp;Equation'!$E$6))</f>
        <v>2.2028682199511984E+16</v>
      </c>
      <c r="G40" s="8">
        <f>('Constants&amp;Equation'!$D$7*Input!$I$9)*((1-A40)^('Constants&amp;Equation'!$E$7))</f>
        <v>51869867704445.172</v>
      </c>
      <c r="H40" s="8">
        <f>('Constants&amp;Equation'!$D$8*Input!$I$10)*((1-A40)^('Constants&amp;Equation'!$E$8))</f>
        <v>202931336360466.78</v>
      </c>
      <c r="I40" s="8">
        <f>('Constants&amp;Equation'!$D$9*Input!$I$11)*((1-A40)^('Constants&amp;Equation'!$E$9))</f>
        <v>1.9505541606606426E+17</v>
      </c>
      <c r="J40" s="22"/>
      <c r="K40" s="8">
        <f t="shared" si="0"/>
        <v>1.3348551988554544E+16</v>
      </c>
      <c r="M40" s="5">
        <f t="shared" si="1"/>
        <v>2.5690450823224</v>
      </c>
    </row>
    <row r="41" spans="1:13">
      <c r="A41" s="2">
        <v>0.39</v>
      </c>
      <c r="B41" s="8">
        <f>('Constants&amp;Equation'!$D$2*Input!$I$4)*((1-A41)^('Constants&amp;Equation'!$E$2))</f>
        <v>2.3823598310050868E+16</v>
      </c>
      <c r="C41" s="8">
        <f>('Constants&amp;Equation'!$D$3*Input!$I$5)*((1-A41)^('Constants&amp;Equation'!$E$3))</f>
        <v>1.0592119743626872E+16</v>
      </c>
      <c r="D41" s="8">
        <f>('Constants&amp;Equation'!$D$4*Input!$I$6)*((1-A41)^('Constants&amp;Equation'!$E$4))</f>
        <v>3415528265343.7485</v>
      </c>
      <c r="E41" s="8">
        <f>('Constants&amp;Equation'!$D$5*Input!$I$7)*((1-A41)^('Constants&amp;Equation'!$E$5))</f>
        <v>16518397877.689976</v>
      </c>
      <c r="F41" s="8">
        <f>('Constants&amp;Equation'!$D$6*Input!$I$8)*((1-A41)^('Constants&amp;Equation'!$E$6))</f>
        <v>2.2367974593132928E+16</v>
      </c>
      <c r="G41" s="8">
        <f>('Constants&amp;Equation'!$D$7*Input!$I$9)*((1-A41)^('Constants&amp;Equation'!$E$7))</f>
        <v>52713335788119.617</v>
      </c>
      <c r="H41" s="8">
        <f>('Constants&amp;Equation'!$D$8*Input!$I$10)*((1-A41)^('Constants&amp;Equation'!$E$8))</f>
        <v>206147431763136.19</v>
      </c>
      <c r="I41" s="8">
        <f>('Constants&amp;Equation'!$D$9*Input!$I$11)*((1-A41)^('Constants&amp;Equation'!$E$9))</f>
        <v>1.9426409989141373E+17</v>
      </c>
      <c r="J41" s="22"/>
      <c r="K41" s="8">
        <f t="shared" si="0"/>
        <v>1.328760743047746E+16</v>
      </c>
      <c r="M41" s="5">
        <f t="shared" si="1"/>
        <v>2.5942854722411481</v>
      </c>
    </row>
    <row r="42" spans="1:13">
      <c r="A42" s="2">
        <v>0.4</v>
      </c>
      <c r="B42" s="8">
        <f>('Constants&amp;Equation'!$D$2*Input!$I$4)*((1-A42)^('Constants&amp;Equation'!$E$2))</f>
        <v>2.388273971471856E+16</v>
      </c>
      <c r="C42" s="8">
        <f>('Constants&amp;Equation'!$D$3*Input!$I$5)*((1-A42)^('Constants&amp;Equation'!$E$3))</f>
        <v>1.0715387747203736E+16</v>
      </c>
      <c r="D42" s="8">
        <f>('Constants&amp;Equation'!$D$4*Input!$I$6)*((1-A42)^('Constants&amp;Equation'!$E$4))</f>
        <v>3472338943857.6201</v>
      </c>
      <c r="E42" s="8">
        <f>('Constants&amp;Equation'!$D$5*Input!$I$7)*((1-A42)^('Constants&amp;Equation'!$E$5))</f>
        <v>16793702288.279251</v>
      </c>
      <c r="F42" s="8">
        <f>('Constants&amp;Equation'!$D$6*Input!$I$8)*((1-A42)^('Constants&amp;Equation'!$E$6))</f>
        <v>2.2718232002350236E+16</v>
      </c>
      <c r="G42" s="8">
        <f>('Constants&amp;Equation'!$D$7*Input!$I$9)*((1-A42)^('Constants&amp;Equation'!$E$7))</f>
        <v>53584805160681.289</v>
      </c>
      <c r="H42" s="8">
        <f>('Constants&amp;Equation'!$D$8*Input!$I$10)*((1-A42)^('Constants&amp;Equation'!$E$8))</f>
        <v>209468932741891.69</v>
      </c>
      <c r="I42" s="8">
        <f>('Constants&amp;Equation'!$D$9*Input!$I$11)*((1-A42)^('Constants&amp;Equation'!$E$9))</f>
        <v>1.9346299375570022E+17</v>
      </c>
      <c r="J42" s="22"/>
      <c r="K42" s="8">
        <f t="shared" si="0"/>
        <v>1.322440911161936E+16</v>
      </c>
      <c r="M42" s="5">
        <f t="shared" si="1"/>
        <v>2.6205469230060157</v>
      </c>
    </row>
    <row r="43" spans="1:13">
      <c r="A43" s="2">
        <v>0.41</v>
      </c>
      <c r="B43" s="8">
        <f>('Constants&amp;Equation'!$D$2*Input!$I$4)*((1-A43)^('Constants&amp;Equation'!$E$2))</f>
        <v>2.394302568010536E+16</v>
      </c>
      <c r="C43" s="8">
        <f>('Constants&amp;Equation'!$D$3*Input!$I$5)*((1-A43)^('Constants&amp;Equation'!$E$3))</f>
        <v>1.084219860102826E+16</v>
      </c>
      <c r="D43" s="8">
        <f>('Constants&amp;Equation'!$D$4*Input!$I$6)*((1-A43)^('Constants&amp;Equation'!$E$4))</f>
        <v>3531073449962.437</v>
      </c>
      <c r="E43" s="8">
        <f>('Constants&amp;Equation'!$D$5*Input!$I$7)*((1-A43)^('Constants&amp;Equation'!$E$5))</f>
        <v>17078339013.813021</v>
      </c>
      <c r="F43" s="8">
        <f>('Constants&amp;Equation'!$D$6*Input!$I$8)*((1-A43)^('Constants&amp;Equation'!$E$6))</f>
        <v>2.3080000544794196E+16</v>
      </c>
      <c r="G43" s="8">
        <f>('Constants&amp;Equation'!$D$7*Input!$I$9)*((1-A43)^('Constants&amp;Equation'!$E$7))</f>
        <v>54485695724489.719</v>
      </c>
      <c r="H43" s="8">
        <f>('Constants&amp;Equation'!$D$8*Input!$I$10)*((1-A43)^('Constants&amp;Equation'!$E$8))</f>
        <v>212901138480859.41</v>
      </c>
      <c r="I43" s="8">
        <f>('Constants&amp;Equation'!$D$9*Input!$I$11)*((1-A43)^('Constants&amp;Equation'!$E$9))</f>
        <v>1.9265181029971702E+17</v>
      </c>
      <c r="J43" s="22"/>
      <c r="K43" s="8">
        <f t="shared" si="0"/>
        <v>1.3158843848251552E+16</v>
      </c>
      <c r="M43" s="5">
        <f t="shared" si="1"/>
        <v>2.6478953206012683</v>
      </c>
    </row>
    <row r="44" spans="1:13">
      <c r="A44" s="2">
        <v>0.42</v>
      </c>
      <c r="B44" s="8">
        <f>('Constants&amp;Equation'!$D$2*Input!$I$4)*((1-A44)^('Constants&amp;Equation'!$E$2))</f>
        <v>2.4004498327966228E+16</v>
      </c>
      <c r="C44" s="8">
        <f>('Constants&amp;Equation'!$D$3*Input!$I$5)*((1-A44)^('Constants&amp;Equation'!$E$3))</f>
        <v>1.0972716809854774E+16</v>
      </c>
      <c r="D44" s="8">
        <f>('Constants&amp;Equation'!$D$4*Input!$I$6)*((1-A44)^('Constants&amp;Equation'!$E$4))</f>
        <v>3591831223947.7051</v>
      </c>
      <c r="E44" s="8">
        <f>('Constants&amp;Equation'!$D$5*Input!$I$7)*((1-A44)^('Constants&amp;Equation'!$E$5))</f>
        <v>17372790758.916557</v>
      </c>
      <c r="F44" s="8">
        <f>('Constants&amp;Equation'!$D$6*Input!$I$8)*((1-A44)^('Constants&amp;Equation'!$E$6))</f>
        <v>2.3453863417514952E+16</v>
      </c>
      <c r="G44" s="8">
        <f>('Constants&amp;Equation'!$D$7*Input!$I$9)*((1-A44)^('Constants&amp;Equation'!$E$7))</f>
        <v>55417525103710.594</v>
      </c>
      <c r="H44" s="8">
        <f>('Constants&amp;Equation'!$D$8*Input!$I$10)*((1-A44)^('Constants&amp;Equation'!$E$8))</f>
        <v>216449710508428.91</v>
      </c>
      <c r="I44" s="8">
        <f>('Constants&amp;Equation'!$D$9*Input!$I$11)*((1-A44)^('Constants&amp;Equation'!$E$9))</f>
        <v>1.9183024868322355E+17</v>
      </c>
      <c r="J44" s="22"/>
      <c r="K44" s="8">
        <f t="shared" si="0"/>
        <v>1.3090790874439114E+16</v>
      </c>
      <c r="M44" s="5">
        <f t="shared" si="1"/>
        <v>2.6764024290205324</v>
      </c>
    </row>
    <row r="45" spans="1:13">
      <c r="A45" s="2">
        <v>0.43</v>
      </c>
      <c r="B45" s="8">
        <f>('Constants&amp;Equation'!$D$2*Input!$I$4)*((1-A45)^('Constants&amp;Equation'!$E$2))</f>
        <v>2.4067202090810056E+16</v>
      </c>
      <c r="C45" s="8">
        <f>('Constants&amp;Equation'!$D$3*Input!$I$5)*((1-A45)^('Constants&amp;Equation'!$E$3))</f>
        <v>1.1107117529160428E+16</v>
      </c>
      <c r="D45" s="8">
        <f>('Constants&amp;Equation'!$D$4*Input!$I$6)*((1-A45)^('Constants&amp;Equation'!$E$4))</f>
        <v>3654718680759.0898</v>
      </c>
      <c r="E45" s="8">
        <f>('Constants&amp;Equation'!$D$5*Input!$I$7)*((1-A45)^('Constants&amp;Equation'!$E$5))</f>
        <v>17677574102.153835</v>
      </c>
      <c r="F45" s="8">
        <f>('Constants&amp;Equation'!$D$6*Input!$I$8)*((1-A45)^('Constants&amp;Equation'!$E$6))</f>
        <v>2.3840444108869856E+16</v>
      </c>
      <c r="G45" s="8">
        <f>('Constants&amp;Equation'!$D$7*Input!$I$9)*((1-A45)^('Constants&amp;Equation'!$E$7))</f>
        <v>56381917202098.148</v>
      </c>
      <c r="H45" s="8">
        <f>('Constants&amp;Equation'!$D$8*Input!$I$10)*((1-A45)^('Constants&amp;Equation'!$E$8))</f>
        <v>220120704263074.19</v>
      </c>
      <c r="I45" s="8">
        <f>('Constants&amp;Equation'!$D$9*Input!$I$11)*((1-A45)^('Constants&amp;Equation'!$E$9))</f>
        <v>1.9099799370752778E+17</v>
      </c>
      <c r="J45" s="22"/>
      <c r="K45" s="8">
        <f t="shared" si="0"/>
        <v>1.3020121197532488E+16</v>
      </c>
      <c r="M45" s="5">
        <f t="shared" si="1"/>
        <v>2.7061465650973195</v>
      </c>
    </row>
    <row r="46" spans="1:13">
      <c r="A46" s="2">
        <v>0.44</v>
      </c>
      <c r="B46" s="8">
        <f>('Constants&amp;Equation'!$D$2*Input!$I$4)*((1-A46)^('Constants&amp;Equation'!$E$2))</f>
        <v>2.4131183881872016E+16</v>
      </c>
      <c r="C46" s="8">
        <f>('Constants&amp;Equation'!$D$3*Input!$I$5)*((1-A46)^('Constants&amp;Equation'!$E$3))</f>
        <v>1.124558745669589E+16</v>
      </c>
      <c r="D46" s="8">
        <f>('Constants&amp;Equation'!$D$4*Input!$I$6)*((1-A46)^('Constants&amp;Equation'!$E$4))</f>
        <v>3719849832475.5571</v>
      </c>
      <c r="E46" s="8">
        <f>('Constants&amp;Equation'!$D$5*Input!$I$7)*((1-A46)^('Constants&amp;Equation'!$E$5))</f>
        <v>17993242520.481277</v>
      </c>
      <c r="F46" s="8">
        <f>('Constants&amp;Equation'!$D$6*Input!$I$8)*((1-A46)^('Constants&amp;Equation'!$E$6))</f>
        <v>2.4240409950921564E+16</v>
      </c>
      <c r="G46" s="8">
        <f>('Constants&amp;Equation'!$D$7*Input!$I$9)*((1-A46)^('Constants&amp;Equation'!$E$7))</f>
        <v>57380611676396.242</v>
      </c>
      <c r="H46" s="8">
        <f>('Constants&amp;Equation'!$D$8*Input!$I$10)*((1-A46)^('Constants&amp;Equation'!$E$8))</f>
        <v>223920604021655.75</v>
      </c>
      <c r="I46" s="8">
        <f>('Constants&amp;Equation'!$D$9*Input!$I$11)*((1-A46)^('Constants&amp;Equation'!$E$9))</f>
        <v>1.9015471486445357E+17</v>
      </c>
      <c r="J46" s="22"/>
      <c r="K46" s="8">
        <f t="shared" si="0"/>
        <v>1.2946696886684998E+16</v>
      </c>
      <c r="M46" s="5">
        <f t="shared" si="1"/>
        <v>2.7372133688031868</v>
      </c>
    </row>
    <row r="47" spans="1:13">
      <c r="A47" s="2">
        <v>0.45</v>
      </c>
      <c r="B47" s="8">
        <f>('Constants&amp;Equation'!$D$2*Input!$I$4)*((1-A47)^('Constants&amp;Equation'!$E$2))</f>
        <v>2.4196493280881596E+16</v>
      </c>
      <c r="C47" s="8">
        <f>('Constants&amp;Equation'!$D$3*Input!$I$5)*((1-A47)^('Constants&amp;Equation'!$E$3))</f>
        <v>1.1388325816186594E+16</v>
      </c>
      <c r="D47" s="8">
        <f>('Constants&amp;Equation'!$D$4*Input!$I$6)*((1-A47)^('Constants&amp;Equation'!$E$4))</f>
        <v>3787346978669.2646</v>
      </c>
      <c r="E47" s="8">
        <f>('Constants&amp;Equation'!$D$5*Input!$I$7)*((1-A47)^('Constants&amp;Equation'!$E$5))</f>
        <v>18320389743.641491</v>
      </c>
      <c r="F47" s="8">
        <f>('Constants&amp;Equation'!$D$6*Input!$I$8)*((1-A47)^('Constants&amp;Equation'!$E$6))</f>
        <v>2.4654476055290032E+16</v>
      </c>
      <c r="G47" s="8">
        <f>('Constants&amp;Equation'!$D$7*Input!$I$9)*((1-A47)^('Constants&amp;Equation'!$E$7))</f>
        <v>58415474441749.867</v>
      </c>
      <c r="H47" s="8">
        <f>('Constants&amp;Equation'!$D$8*Input!$I$10)*((1-A47)^('Constants&amp;Equation'!$E$8))</f>
        <v>227856361616010.84</v>
      </c>
      <c r="I47" s="8">
        <f>('Constants&amp;Equation'!$D$9*Input!$I$11)*((1-A47)^('Constants&amp;Equation'!$E$9))</f>
        <v>1.8930006530408064E+17</v>
      </c>
      <c r="J47" s="22"/>
      <c r="K47" s="8">
        <f t="shared" si="0"/>
        <v>1.2870370286115418E+16</v>
      </c>
      <c r="M47" s="5">
        <f t="shared" si="1"/>
        <v>2.7696966851796554</v>
      </c>
    </row>
    <row r="48" spans="1:13">
      <c r="A48" s="2">
        <v>0.46</v>
      </c>
      <c r="B48" s="8">
        <f>('Constants&amp;Equation'!$D$2*Input!$I$4)*((1-A48)^('Constants&amp;Equation'!$E$2))</f>
        <v>2.4263182737411516E+16</v>
      </c>
      <c r="C48" s="8">
        <f>('Constants&amp;Equation'!$D$3*Input!$I$5)*((1-A48)^('Constants&amp;Equation'!$E$3))</f>
        <v>1.1535545444587132E+16</v>
      </c>
      <c r="D48" s="8">
        <f>('Constants&amp;Equation'!$D$4*Input!$I$6)*((1-A48)^('Constants&amp;Equation'!$E$4))</f>
        <v>3857341473445.1377</v>
      </c>
      <c r="E48" s="8">
        <f>('Constants&amp;Equation'!$D$5*Input!$I$7)*((1-A48)^('Constants&amp;Equation'!$E$5))</f>
        <v>18659653481.266838</v>
      </c>
      <c r="F48" s="8">
        <f>('Constants&amp;Equation'!$D$6*Input!$I$8)*((1-A48)^('Constants&amp;Equation'!$E$6))</f>
        <v>2.5083409681712816E+16</v>
      </c>
      <c r="G48" s="8">
        <f>('Constants&amp;Equation'!$D$7*Input!$I$9)*((1-A48)^('Constants&amp;Equation'!$E$7))</f>
        <v>59488509342743.687</v>
      </c>
      <c r="H48" s="8">
        <f>('Constants&amp;Equation'!$D$8*Input!$I$10)*((1-A48)^('Constants&amp;Equation'!$E$8))</f>
        <v>231935439426447.91</v>
      </c>
      <c r="I48" s="8">
        <f>('Constants&amp;Equation'!$D$9*Input!$I$11)*((1-A48)^('Constants&amp;Equation'!$E$9))</f>
        <v>1.8843368071270579E+17</v>
      </c>
      <c r="J48" s="22"/>
      <c r="K48" s="8">
        <f t="shared" si="0"/>
        <v>1.2790983143640572E+16</v>
      </c>
      <c r="M48" s="5">
        <f t="shared" si="1"/>
        <v>2.8036995772795432</v>
      </c>
    </row>
    <row r="49" spans="1:13">
      <c r="A49" s="2">
        <v>0.47</v>
      </c>
      <c r="B49" s="8">
        <f>('Constants&amp;Equation'!$D$2*Input!$I$4)*((1-A49)^('Constants&amp;Equation'!$E$2))</f>
        <v>2.4331307793831712E+16</v>
      </c>
      <c r="C49" s="8">
        <f>('Constants&amp;Equation'!$D$3*Input!$I$5)*((1-A49)^('Constants&amp;Equation'!$E$3))</f>
        <v>1.1687473995943354E+16</v>
      </c>
      <c r="D49" s="8">
        <f>('Constants&amp;Equation'!$D$4*Input!$I$6)*((1-A49)^('Constants&amp;Equation'!$E$4))</f>
        <v>3929974579284.5811</v>
      </c>
      <c r="E49" s="8">
        <f>('Constants&amp;Equation'!$D$5*Input!$I$7)*((1-A49)^('Constants&amp;Equation'!$E$5))</f>
        <v>19011719571.918705</v>
      </c>
      <c r="F49" s="8">
        <f>('Constants&amp;Equation'!$D$6*Input!$I$8)*((1-A49)^('Constants&amp;Equation'!$E$6))</f>
        <v>2.5528035095942504E+16</v>
      </c>
      <c r="G49" s="8">
        <f>('Constants&amp;Equation'!$D$7*Input!$I$9)*((1-A49)^('Constants&amp;Equation'!$E$7))</f>
        <v>60601871143831.008</v>
      </c>
      <c r="H49" s="8">
        <f>('Constants&amp;Equation'!$D$8*Input!$I$10)*((1-A49)^('Constants&amp;Equation'!$E$8))</f>
        <v>236165858214183.41</v>
      </c>
      <c r="I49" s="8">
        <f>('Constants&amp;Equation'!$D$9*Input!$I$11)*((1-A49)^('Constants&amp;Equation'!$E$9))</f>
        <v>1.8755517809139622E+17</v>
      </c>
      <c r="J49" s="22"/>
      <c r="K49" s="8">
        <f t="shared" si="0"/>
        <v>1.2708365643611474E+16</v>
      </c>
      <c r="M49" s="5">
        <f t="shared" si="1"/>
        <v>2.8393354934383206</v>
      </c>
    </row>
    <row r="50" spans="1:13">
      <c r="A50" s="2">
        <v>0.48</v>
      </c>
      <c r="B50" s="8">
        <f>('Constants&amp;Equation'!$D$2*Input!$I$4)*((1-A50)^('Constants&amp;Equation'!$E$2))</f>
        <v>2.44009273301686E+16</v>
      </c>
      <c r="C50" s="8">
        <f>('Constants&amp;Equation'!$D$3*Input!$I$5)*((1-A50)^('Constants&amp;Equation'!$E$3))</f>
        <v>1.1844355276844372E+16</v>
      </c>
      <c r="D50" s="8">
        <f>('Constants&amp;Equation'!$D$4*Input!$I$6)*((1-A50)^('Constants&amp;Equation'!$E$4))</f>
        <v>4005398419374.9126</v>
      </c>
      <c r="E50" s="8">
        <f>('Constants&amp;Equation'!$D$5*Input!$I$7)*((1-A50)^('Constants&amp;Equation'!$E$5))</f>
        <v>19377326610.861385</v>
      </c>
      <c r="F50" s="8">
        <f>('Constants&amp;Equation'!$D$6*Input!$I$8)*((1-A50)^('Constants&amp;Equation'!$E$6))</f>
        <v>2.5989238982252328E+16</v>
      </c>
      <c r="G50" s="8">
        <f>('Constants&amp;Equation'!$D$7*Input!$I$9)*((1-A50)^('Constants&amp;Equation'!$E$7))</f>
        <v>61757880016547.211</v>
      </c>
      <c r="H50" s="8">
        <f>('Constants&amp;Equation'!$D$8*Input!$I$10)*((1-A50)^('Constants&amp;Equation'!$E$8))</f>
        <v>240556250440846.94</v>
      </c>
      <c r="I50" s="8">
        <f>('Constants&amp;Equation'!$D$9*Input!$I$11)*((1-A50)^('Constants&amp;Equation'!$E$9))</f>
        <v>1.866641544242704E+17</v>
      </c>
      <c r="J50" s="22"/>
      <c r="K50" s="8">
        <f t="shared" si="0"/>
        <v>1.2622335331760152E+16</v>
      </c>
      <c r="M50" s="5">
        <f t="shared" si="1"/>
        <v>2.8767296170688419</v>
      </c>
    </row>
    <row r="51" spans="1:13">
      <c r="A51" s="2">
        <v>0.49</v>
      </c>
      <c r="B51" s="8">
        <f>('Constants&amp;Equation'!$D$2*Input!$I$4)*((1-A51)^('Constants&amp;Equation'!$E$2))</f>
        <v>2.4472103833489888E+16</v>
      </c>
      <c r="C51" s="8">
        <f>('Constants&amp;Equation'!$D$3*Input!$I$5)*((1-A51)^('Constants&amp;Equation'!$E$3))</f>
        <v>1.2006450730702334E+16</v>
      </c>
      <c r="D51" s="8">
        <f>('Constants&amp;Equation'!$D$4*Input!$I$6)*((1-A51)^('Constants&amp;Equation'!$E$4))</f>
        <v>4083777041938.0669</v>
      </c>
      <c r="E51" s="8">
        <f>('Constants&amp;Equation'!$D$5*Input!$I$7)*((1-A51)^('Constants&amp;Equation'!$E$5))</f>
        <v>19757271122.279175</v>
      </c>
      <c r="F51" s="8">
        <f>('Constants&amp;Equation'!$D$6*Input!$I$8)*((1-A51)^('Constants&amp;Equation'!$E$6))</f>
        <v>2.64679764859768E+16</v>
      </c>
      <c r="G51" s="8">
        <f>('Constants&amp;Equation'!$D$7*Input!$I$9)*((1-A51)^('Constants&amp;Equation'!$E$7))</f>
        <v>62959037728698.109</v>
      </c>
      <c r="H51" s="8">
        <f>('Constants&amp;Equation'!$D$8*Input!$I$10)*((1-A51)^('Constants&amp;Equation'!$E$8))</f>
        <v>245115919824394.44</v>
      </c>
      <c r="I51" s="8">
        <f>('Constants&amp;Equation'!$D$9*Input!$I$11)*((1-A51)^('Constants&amp;Equation'!$E$9))</f>
        <v>1.8576018522422195E+17</v>
      </c>
      <c r="J51" s="22"/>
      <c r="K51" s="8">
        <f t="shared" si="0"/>
        <v>1.2532695917558194E+16</v>
      </c>
      <c r="M51" s="5">
        <f t="shared" si="1"/>
        <v>2.9160204332224171</v>
      </c>
    </row>
    <row r="52" spans="1:13">
      <c r="A52" s="2">
        <v>0.5</v>
      </c>
      <c r="B52" s="8">
        <f>('Constants&amp;Equation'!$D$2*Input!$I$4)*((1-A52)^('Constants&amp;Equation'!$E$2))</f>
        <v>2.4544903694806604E+16</v>
      </c>
      <c r="C52" s="8">
        <f>('Constants&amp;Equation'!$D$3*Input!$I$5)*((1-A52)^('Constants&amp;Equation'!$E$3))</f>
        <v>1.217404109074459E+16</v>
      </c>
      <c r="D52" s="8">
        <f>('Constants&amp;Equation'!$D$4*Input!$I$6)*((1-A52)^('Constants&amp;Equation'!$E$4))</f>
        <v>4165287612233.6665</v>
      </c>
      <c r="E52" s="8">
        <f>('Constants&amp;Equation'!$D$5*Input!$I$7)*((1-A52)^('Constants&amp;Equation'!$E$5))</f>
        <v>20152413352.158665</v>
      </c>
      <c r="F52" s="8">
        <f>('Constants&amp;Equation'!$D$6*Input!$I$8)*((1-A52)^('Constants&amp;Equation'!$E$6))</f>
        <v>2.6965277973485084E+16</v>
      </c>
      <c r="G52" s="8">
        <f>('Constants&amp;Equation'!$D$7*Input!$I$9)*((1-A52)^('Constants&amp;Equation'!$E$7))</f>
        <v>64208045773508.875</v>
      </c>
      <c r="H52" s="8">
        <f>('Constants&amp;Equation'!$D$8*Input!$I$10)*((1-A52)^('Constants&amp;Equation'!$E$8))</f>
        <v>249854908000130.06</v>
      </c>
      <c r="I52" s="8">
        <f>('Constants&amp;Equation'!$D$9*Input!$I$11)*((1-A52)^('Constants&amp;Equation'!$E$9))</f>
        <v>1.8484282294216218E+17</v>
      </c>
      <c r="J52" s="22"/>
      <c r="K52" s="8">
        <f t="shared" si="0"/>
        <v>1.2439235937447754E+16</v>
      </c>
      <c r="M52" s="5">
        <f t="shared" si="1"/>
        <v>2.9573615537100948</v>
      </c>
    </row>
    <row r="53" spans="1:13">
      <c r="A53" s="2">
        <v>0.51</v>
      </c>
      <c r="B53" s="8">
        <f>('Constants&amp;Equation'!$D$2*Input!$I$4)*((1-A53)^('Constants&amp;Equation'!$E$2))</f>
        <v>2.4619397536917076E+16</v>
      </c>
      <c r="C53" s="8">
        <f>('Constants&amp;Equation'!$D$3*Input!$I$5)*((1-A53)^('Constants&amp;Equation'!$E$3))</f>
        <v>1.2347428224718484E+16</v>
      </c>
      <c r="D53" s="8">
        <f>('Constants&amp;Equation'!$D$4*Input!$I$6)*((1-A53)^('Constants&amp;Equation'!$E$4))</f>
        <v>4250121750470.0952</v>
      </c>
      <c r="E53" s="8">
        <f>('Constants&amp;Equation'!$D$5*Input!$I$7)*((1-A53)^('Constants&amp;Equation'!$E$5))</f>
        <v>20563683770.50251</v>
      </c>
      <c r="F53" s="8">
        <f>('Constants&amp;Equation'!$D$6*Input!$I$8)*((1-A53)^('Constants&amp;Equation'!$E$6))</f>
        <v>2.7482256611138528E+16</v>
      </c>
      <c r="G53" s="8">
        <f>('Constants&amp;Equation'!$D$7*Input!$I$9)*((1-A53)^('Constants&amp;Equation'!$E$7))</f>
        <v>65507825715531.977</v>
      </c>
      <c r="H53" s="8">
        <f>('Constants&amp;Equation'!$D$8*Input!$I$10)*((1-A53)^('Constants&amp;Equation'!$E$8))</f>
        <v>254784069296737.25</v>
      </c>
      <c r="I53" s="8">
        <f>('Constants&amp;Equation'!$D$9*Input!$I$11)*((1-A53)^('Constants&amp;Equation'!$E$9))</f>
        <v>1.8391159522396323E+17</v>
      </c>
      <c r="J53" s="22"/>
      <c r="K53" s="8">
        <f t="shared" si="0"/>
        <v>1.2341727259664596E+16</v>
      </c>
      <c r="M53" s="5">
        <f t="shared" si="1"/>
        <v>3.0009238520563524</v>
      </c>
    </row>
    <row r="54" spans="1:13">
      <c r="A54" s="2">
        <v>0.52</v>
      </c>
      <c r="B54" s="8">
        <f>('Constants&amp;Equation'!$D$2*Input!$I$4)*((1-A54)^('Constants&amp;Equation'!$E$2))</f>
        <v>2.4695660577123284E+16</v>
      </c>
      <c r="C54" s="8">
        <f>('Constants&amp;Equation'!$D$3*Input!$I$5)*((1-A54)^('Constants&amp;Equation'!$E$3))</f>
        <v>1.2526937197987288E+16</v>
      </c>
      <c r="D54" s="8">
        <f>('Constants&amp;Equation'!$D$4*Input!$I$6)*((1-A54)^('Constants&amp;Equation'!$E$4))</f>
        <v>4338487036895.3018</v>
      </c>
      <c r="E54" s="8">
        <f>('Constants&amp;Equation'!$D$5*Input!$I$7)*((1-A54)^('Constants&amp;Equation'!$E$5))</f>
        <v>20992090386.318829</v>
      </c>
      <c r="F54" s="8">
        <f>('Constants&amp;Equation'!$D$6*Input!$I$8)*((1-A54)^('Constants&amp;Equation'!$E$6))</f>
        <v>2.8020116881571588E+16</v>
      </c>
      <c r="G54" s="8">
        <f>('Constants&amp;Equation'!$D$7*Input!$I$9)*((1-A54)^('Constants&amp;Equation'!$E$7))</f>
        <v>66861542076195.836</v>
      </c>
      <c r="H54" s="8">
        <f>('Constants&amp;Equation'!$D$8*Input!$I$10)*((1-A54)^('Constants&amp;Equation'!$E$8))</f>
        <v>259915154804783.5</v>
      </c>
      <c r="I54" s="8">
        <f>('Constants&amp;Equation'!$D$9*Input!$I$11)*((1-A54)^('Constants&amp;Equation'!$E$9))</f>
        <v>1.829660029970873E+17</v>
      </c>
      <c r="J54" s="22"/>
      <c r="K54" s="8">
        <f t="shared" si="0"/>
        <v>1.2239923408249088E+16</v>
      </c>
      <c r="M54" s="5">
        <f t="shared" si="1"/>
        <v>3.0468979715256661</v>
      </c>
    </row>
    <row r="55" spans="1:13">
      <c r="A55" s="2">
        <v>0.53</v>
      </c>
      <c r="B55" s="8">
        <f>('Constants&amp;Equation'!$D$2*Input!$I$4)*((1-A55)^('Constants&amp;Equation'!$E$2))</f>
        <v>2.4773773029342748E+16</v>
      </c>
      <c r="C55" s="8">
        <f>('Constants&amp;Equation'!$D$3*Input!$I$5)*((1-A55)^('Constants&amp;Equation'!$E$3))</f>
        <v>1.2712918586053156E+16</v>
      </c>
      <c r="D55" s="8">
        <f>('Constants&amp;Equation'!$D$4*Input!$I$6)*((1-A55)^('Constants&amp;Equation'!$E$4))</f>
        <v>4430608708958.8154</v>
      </c>
      <c r="E55" s="8">
        <f>('Constants&amp;Equation'!$D$5*Input!$I$7)*((1-A55)^('Constants&amp;Equation'!$E$5))</f>
        <v>21438726996.437698</v>
      </c>
      <c r="F55" s="8">
        <f>('Constants&amp;Equation'!$D$6*Input!$I$8)*((1-A55)^('Constants&amp;Equation'!$E$6))</f>
        <v>2.8580164175615028E+16</v>
      </c>
      <c r="G55" s="8">
        <f>('Constants&amp;Equation'!$D$7*Input!$I$9)*((1-A55)^('Constants&amp;Equation'!$E$7))</f>
        <v>68272628136774.953</v>
      </c>
      <c r="H55" s="8">
        <f>('Constants&amp;Equation'!$D$8*Input!$I$10)*((1-A55)^('Constants&amp;Equation'!$E$8))</f>
        <v>265260907114688.62</v>
      </c>
      <c r="I55" s="8">
        <f>('Constants&amp;Equation'!$D$9*Input!$I$11)*((1-A55)^('Constants&amp;Equation'!$E$9))</f>
        <v>1.820055183663328E+17</v>
      </c>
      <c r="J55" s="22"/>
      <c r="K55" s="8">
        <f t="shared" si="0"/>
        <v>1.2133557680135328E+16</v>
      </c>
      <c r="M55" s="5">
        <f t="shared" si="1"/>
        <v>3.0954972846696629</v>
      </c>
    </row>
    <row r="56" spans="1:13">
      <c r="A56" s="2">
        <v>0.54</v>
      </c>
      <c r="B56" s="8">
        <f>('Constants&amp;Equation'!$D$2*Input!$I$4)*((1-A56)^('Constants&amp;Equation'!$E$2))</f>
        <v>2.485382055083586E+16</v>
      </c>
      <c r="C56" s="8">
        <f>('Constants&amp;Equation'!$D$3*Input!$I$5)*((1-A56)^('Constants&amp;Equation'!$E$3))</f>
        <v>1.2905751072721664E+16</v>
      </c>
      <c r="D56" s="8">
        <f>('Constants&amp;Equation'!$D$4*Input!$I$6)*((1-A56)^('Constants&amp;Equation'!$E$4))</f>
        <v>4526731579764.2471</v>
      </c>
      <c r="E56" s="8">
        <f>('Constants&amp;Equation'!$D$5*Input!$I$7)*((1-A56)^('Constants&amp;Equation'!$E$5))</f>
        <v>21904782510.25864</v>
      </c>
      <c r="F56" s="8">
        <f>('Constants&amp;Equation'!$D$6*Input!$I$8)*((1-A56)^('Constants&amp;Equation'!$E$6))</f>
        <v>2.9163815622040176E+16</v>
      </c>
      <c r="G56" s="8">
        <f>('Constants&amp;Equation'!$D$7*Input!$I$9)*((1-A56)^('Constants&amp;Equation'!$E$7))</f>
        <v>69744815102192.117</v>
      </c>
      <c r="H56" s="8">
        <f>('Constants&amp;Equation'!$D$8*Input!$I$10)*((1-A56)^('Constants&amp;Equation'!$E$8))</f>
        <v>270835167339554.22</v>
      </c>
      <c r="I56" s="8">
        <f>('Constants&amp;Equation'!$D$9*Input!$I$11)*((1-A56)^('Constants&amp;Equation'!$E$9))</f>
        <v>1.8102958229515018E+17</v>
      </c>
      <c r="J56" s="22"/>
      <c r="K56" s="8">
        <f t="shared" si="0"/>
        <v>1.2022341024796152E+16</v>
      </c>
      <c r="M56" s="5">
        <f t="shared" si="1"/>
        <v>3.1469614022931927</v>
      </c>
    </row>
    <row r="57" spans="1:13">
      <c r="A57" s="2">
        <v>0.55000000000000004</v>
      </c>
      <c r="B57" s="8">
        <f>('Constants&amp;Equation'!$D$2*Input!$I$4)*((1-A57)^('Constants&amp;Equation'!$E$2))</f>
        <v>2.4935894739590504E+16</v>
      </c>
      <c r="C57" s="8">
        <f>('Constants&amp;Equation'!$D$3*Input!$I$5)*((1-A57)^('Constants&amp;Equation'!$E$3))</f>
        <v>1.3105844376299192E+16</v>
      </c>
      <c r="D57" s="8">
        <f>('Constants&amp;Equation'!$D$4*Input!$I$6)*((1-A57)^('Constants&amp;Equation'!$E$4))</f>
        <v>4627122212224.627</v>
      </c>
      <c r="E57" s="8">
        <f>('Constants&amp;Equation'!$D$5*Input!$I$7)*((1-A57)^('Constants&amp;Equation'!$E$5))</f>
        <v>22391551517.796135</v>
      </c>
      <c r="F57" s="8">
        <f>('Constants&amp;Equation'!$D$6*Input!$I$8)*((1-A57)^('Constants&amp;Equation'!$E$6))</f>
        <v>2.97726123459E+16</v>
      </c>
      <c r="G57" s="8">
        <f>('Constants&amp;Equation'!$D$7*Input!$I$9)*((1-A57)^('Constants&amp;Equation'!$E$7))</f>
        <v>71282165147806.141</v>
      </c>
      <c r="H57" s="8">
        <f>('Constants&amp;Equation'!$D$8*Input!$I$10)*((1-A57)^('Constants&amp;Equation'!$E$8))</f>
        <v>276652996324143.84</v>
      </c>
      <c r="I57" s="8">
        <f>('Constants&amp;Equation'!$D$9*Input!$I$11)*((1-A57)^('Constants&amp;Equation'!$E$9))</f>
        <v>1.8003760204549376E+17</v>
      </c>
      <c r="J57" s="22"/>
      <c r="K57" s="8">
        <f t="shared" si="0"/>
        <v>1.1905959650651344E+16</v>
      </c>
      <c r="M57" s="5">
        <f t="shared" si="1"/>
        <v>3.2015603547895788</v>
      </c>
    </row>
    <row r="58" spans="1:13">
      <c r="A58" s="2">
        <v>0.56000000000000005</v>
      </c>
      <c r="B58" s="8">
        <f>('Constants&amp;Equation'!$D$2*Input!$I$4)*((1-A58)^('Constants&amp;Equation'!$E$2))</f>
        <v>2.5020093689378372E+16</v>
      </c>
      <c r="C58" s="8">
        <f>('Constants&amp;Equation'!$D$3*Input!$I$5)*((1-A58)^('Constants&amp;Equation'!$E$3))</f>
        <v>1.3313642553608498E+16</v>
      </c>
      <c r="D58" s="8">
        <f>('Constants&amp;Equation'!$D$4*Input!$I$6)*((1-A58)^('Constants&amp;Equation'!$E$4))</f>
        <v>4732071389588.0967</v>
      </c>
      <c r="E58" s="8">
        <f>('Constants&amp;Equation'!$D$5*Input!$I$7)*((1-A58)^('Constants&amp;Equation'!$E$5))</f>
        <v>22900446298.820068</v>
      </c>
      <c r="F58" s="8">
        <f>('Constants&amp;Equation'!$D$6*Input!$I$8)*((1-A58)^('Constants&amp;Equation'!$E$6))</f>
        <v>3.0408233380646356E+16</v>
      </c>
      <c r="G58" s="8">
        <f>('Constants&amp;Equation'!$D$7*Input!$I$9)*((1-A58)^('Constants&amp;Equation'!$E$7))</f>
        <v>72889108966172.141</v>
      </c>
      <c r="H58" s="8">
        <f>('Constants&amp;Equation'!$D$8*Input!$I$10)*((1-A58)^('Constants&amp;Equation'!$E$8))</f>
        <v>282730812285444.56</v>
      </c>
      <c r="I58" s="8">
        <f>('Constants&amp;Equation'!$D$9*Input!$I$11)*((1-A58)^('Constants&amp;Equation'!$E$9))</f>
        <v>1.7902894834508749E+17</v>
      </c>
      <c r="J58" s="22"/>
      <c r="K58" s="8">
        <f t="shared" si="0"/>
        <v>1.1784072316125634E+16</v>
      </c>
      <c r="M58" s="5">
        <f t="shared" si="1"/>
        <v>3.2595996013007764</v>
      </c>
    </row>
    <row r="59" spans="1:13">
      <c r="A59" s="2">
        <v>0.56999999999999995</v>
      </c>
      <c r="B59" s="8">
        <f>('Constants&amp;Equation'!$D$2*Input!$I$4)*((1-A59)^('Constants&amp;Equation'!$E$2))</f>
        <v>2.5106522610652724E+16</v>
      </c>
      <c r="C59" s="8">
        <f>('Constants&amp;Equation'!$D$3*Input!$I$5)*((1-A59)^('Constants&amp;Equation'!$E$3))</f>
        <v>1.3529627740492864E+16</v>
      </c>
      <c r="D59" s="8">
        <f>('Constants&amp;Equation'!$D$4*Input!$I$6)*((1-A59)^('Constants&amp;Equation'!$E$4))</f>
        <v>4841896930565.3906</v>
      </c>
      <c r="E59" s="8">
        <f>('Constants&amp;Equation'!$D$5*Input!$I$7)*((1-A59)^('Constants&amp;Equation'!$E$5))</f>
        <v>23433010507.687901</v>
      </c>
      <c r="F59" s="8">
        <f>('Constants&amp;Equation'!$D$6*Input!$I$8)*((1-A59)^('Constants&amp;Equation'!$E$6))</f>
        <v>3.1072511500754632E+16</v>
      </c>
      <c r="G59" s="8">
        <f>('Constants&amp;Equation'!$D$7*Input!$I$9)*((1-A59)^('Constants&amp;Equation'!$E$7))</f>
        <v>74570488545425.203</v>
      </c>
      <c r="H59" s="8">
        <f>('Constants&amp;Equation'!$D$8*Input!$I$10)*((1-A59)^('Constants&amp;Equation'!$E$8))</f>
        <v>289086547546116.5</v>
      </c>
      <c r="I59" s="8">
        <f>('Constants&amp;Equation'!$D$9*Input!$I$11)*((1-A59)^('Constants&amp;Equation'!$E$9))</f>
        <v>1.7800295224616278E+17</v>
      </c>
      <c r="J59" s="22"/>
      <c r="K59" s="8">
        <f t="shared" si="0"/>
        <v>1.1656307255635848E+16</v>
      </c>
      <c r="M59" s="5">
        <f t="shared" si="1"/>
        <v>3.321426064665765</v>
      </c>
    </row>
    <row r="60" spans="1:13">
      <c r="A60" s="2">
        <v>0.57999999999999996</v>
      </c>
      <c r="B60" s="8">
        <f>('Constants&amp;Equation'!$D$2*Input!$I$4)*((1-A60)^('Constants&amp;Equation'!$E$2))</f>
        <v>2.5195294526834588E+16</v>
      </c>
      <c r="C60" s="8">
        <f>('Constants&amp;Equation'!$D$3*Input!$I$5)*((1-A60)^('Constants&amp;Equation'!$E$3))</f>
        <v>1.3754324398198212E+16</v>
      </c>
      <c r="D60" s="8">
        <f>('Constants&amp;Equation'!$D$4*Input!$I$6)*((1-A60)^('Constants&amp;Equation'!$E$4))</f>
        <v>4956946906475.0029</v>
      </c>
      <c r="E60" s="8">
        <f>('Constants&amp;Equation'!$D$5*Input!$I$7)*((1-A60)^('Constants&amp;Equation'!$E$5))</f>
        <v>23990934813.150059</v>
      </c>
      <c r="F60" s="8">
        <f>('Constants&amp;Equation'!$D$6*Input!$I$8)*((1-A60)^('Constants&amp;Equation'!$E$6))</f>
        <v>3.1767451291976572E+16</v>
      </c>
      <c r="G60" s="8">
        <f>('Constants&amp;Equation'!$D$7*Input!$I$9)*((1-A60)^('Constants&amp;Equation'!$E$7))</f>
        <v>76331606050147.016</v>
      </c>
      <c r="H60" s="8">
        <f>('Constants&amp;Equation'!$D$8*Input!$I$10)*((1-A60)^('Constants&amp;Equation'!$E$8))</f>
        <v>295739827526767.81</v>
      </c>
      <c r="I60" s="8">
        <f>('Constants&amp;Equation'!$D$9*Input!$I$11)*((1-A60)^('Constants&amp;Equation'!$E$9))</f>
        <v>1.7695890163403475E+17</v>
      </c>
      <c r="J60" s="22"/>
      <c r="K60" s="8">
        <f t="shared" si="0"/>
        <v>1.1522258681593E+16</v>
      </c>
      <c r="M60" s="5">
        <f t="shared" si="1"/>
        <v>3.387435446171847</v>
      </c>
    </row>
    <row r="61" spans="1:13">
      <c r="A61" s="2">
        <v>0.59</v>
      </c>
      <c r="B61" s="8">
        <f>('Constants&amp;Equation'!$D$2*Input!$I$4)*((1-A61)^('Constants&amp;Equation'!$E$2))</f>
        <v>2.5286531057182708E+16</v>
      </c>
      <c r="C61" s="8">
        <f>('Constants&amp;Equation'!$D$3*Input!$I$5)*((1-A61)^('Constants&amp;Equation'!$E$3))</f>
        <v>1.3988304148008532E+16</v>
      </c>
      <c r="D61" s="8">
        <f>('Constants&amp;Equation'!$D$4*Input!$I$6)*((1-A61)^('Constants&amp;Equation'!$E$4))</f>
        <v>5077603329021.9893</v>
      </c>
      <c r="E61" s="8">
        <f>('Constants&amp;Equation'!$D$5*Input!$I$7)*((1-A61)^('Constants&amp;Equation'!$E$5))</f>
        <v>24576074826.903999</v>
      </c>
      <c r="F61" s="8">
        <f>('Constants&amp;Equation'!$D$6*Input!$I$8)*((1-A61)^('Constants&amp;Equation'!$E$6))</f>
        <v>3.2495249837712324E+16</v>
      </c>
      <c r="G61" s="8">
        <f>('Constants&amp;Equation'!$D$7*Input!$I$9)*((1-A61)^('Constants&amp;Equation'!$E$7))</f>
        <v>78178279845314.141</v>
      </c>
      <c r="H61" s="8">
        <f>('Constants&amp;Equation'!$D$8*Input!$I$10)*((1-A61)^('Constants&amp;Equation'!$E$8))</f>
        <v>302712175777952.94</v>
      </c>
      <c r="I61" s="8">
        <f>('Constants&amp;Equation'!$D$9*Input!$I$11)*((1-A61)^('Constants&amp;Equation'!$E$9))</f>
        <v>1.758960373371264E+17</v>
      </c>
      <c r="J61" s="22"/>
      <c r="K61" s="8">
        <f t="shared" si="0"/>
        <v>1.1381482792348512E+16</v>
      </c>
      <c r="M61" s="5">
        <f t="shared" si="1"/>
        <v>3.4580811486904888</v>
      </c>
    </row>
    <row r="62" spans="1:13">
      <c r="A62" s="2">
        <v>0.6</v>
      </c>
      <c r="B62" s="8">
        <f>('Constants&amp;Equation'!$D$2*Input!$I$4)*((1-A62)^('Constants&amp;Equation'!$E$2))</f>
        <v>2.5380363299423336E+16</v>
      </c>
      <c r="C62" s="8">
        <f>('Constants&amp;Equation'!$D$3*Input!$I$5)*((1-A62)^('Constants&amp;Equation'!$E$3))</f>
        <v>1.4232191292309614E+16</v>
      </c>
      <c r="D62" s="8">
        <f>('Constants&amp;Equation'!$D$4*Input!$I$6)*((1-A62)^('Constants&amp;Equation'!$E$4))</f>
        <v>5204286391045.7383</v>
      </c>
      <c r="E62" s="8">
        <f>('Constants&amp;Equation'!$D$5*Input!$I$7)*((1-A62)^('Constants&amp;Equation'!$E$5))</f>
        <v>25190471721.427635</v>
      </c>
      <c r="F62" s="8">
        <f>('Constants&amp;Equation'!$D$6*Input!$I$8)*((1-A62)^('Constants&amp;Equation'!$E$6))</f>
        <v>3.3258320475068436E+16</v>
      </c>
      <c r="G62" s="8">
        <f>('Constants&amp;Equation'!$D$7*Input!$I$9)*((1-A62)^('Constants&amp;Equation'!$E$7))</f>
        <v>80116908911817.125</v>
      </c>
      <c r="H62" s="8">
        <f>('Constants&amp;Equation'!$D$8*Input!$I$10)*((1-A62)^('Constants&amp;Equation'!$E$8))</f>
        <v>310027249585547.5</v>
      </c>
      <c r="I62" s="8">
        <f>('Constants&amp;Equation'!$D$9*Input!$I$11)*((1-A62)^('Constants&amp;Equation'!$E$9))</f>
        <v>1.748135487820096E+17</v>
      </c>
      <c r="J62" s="22"/>
      <c r="K62" s="8">
        <f t="shared" si="0"/>
        <v>1.1233493202416582E+16</v>
      </c>
      <c r="M62" s="5">
        <f t="shared" si="1"/>
        <v>3.5338852369177456</v>
      </c>
    </row>
    <row r="63" spans="1:13">
      <c r="A63" s="2">
        <v>0.61</v>
      </c>
      <c r="B63" s="8">
        <f>('Constants&amp;Equation'!$D$2*Input!$I$4)*((1-A63)^('Constants&amp;Equation'!$E$2))</f>
        <v>2.5476932827706432E+16</v>
      </c>
      <c r="C63" s="8">
        <f>('Constants&amp;Equation'!$D$3*Input!$I$5)*((1-A63)^('Constants&amp;Equation'!$E$3))</f>
        <v>1.4486669139567906E+16</v>
      </c>
      <c r="D63" s="8">
        <f>('Constants&amp;Equation'!$D$4*Input!$I$6)*((1-A63)^('Constants&amp;Equation'!$E$4))</f>
        <v>5337459359456.7637</v>
      </c>
      <c r="E63" s="8">
        <f>('Constants&amp;Equation'!$D$5*Input!$I$7)*((1-A63)^('Constants&amp;Equation'!$E$5))</f>
        <v>25836376019.782505</v>
      </c>
      <c r="F63" s="8">
        <f>('Constants&amp;Equation'!$D$6*Input!$I$8)*((1-A63)^('Constants&amp;Equation'!$E$6))</f>
        <v>3.4059320166441816E+16</v>
      </c>
      <c r="G63" s="8">
        <f>('Constants&amp;Equation'!$D$7*Input!$I$9)*((1-A63)^('Constants&amp;Equation'!$E$7))</f>
        <v>82154547157859.703</v>
      </c>
      <c r="H63" s="8">
        <f>('Constants&amp;Equation'!$D$8*Input!$I$10)*((1-A63)^('Constants&amp;Equation'!$E$8))</f>
        <v>317711111608924.5</v>
      </c>
      <c r="I63" s="8">
        <f>('Constants&amp;Equation'!$D$9*Input!$I$11)*((1-A63)^('Constants&amp;Equation'!$E$9))</f>
        <v>1.7371056912741072E+17</v>
      </c>
      <c r="J63" s="22"/>
      <c r="K63" s="8">
        <f t="shared" si="0"/>
        <v>1.1077755694655842E+16</v>
      </c>
      <c r="M63" s="5">
        <f t="shared" si="1"/>
        <v>3.6154519992811545</v>
      </c>
    </row>
    <row r="64" spans="1:13">
      <c r="A64" s="2">
        <v>0.62</v>
      </c>
      <c r="B64" s="8">
        <f>('Constants&amp;Equation'!$D$2*Input!$I$4)*((1-A64)^('Constants&amp;Equation'!$E$2))</f>
        <v>2.557639282435224E+16</v>
      </c>
      <c r="C64" s="8">
        <f>('Constants&amp;Equation'!$D$3*Input!$I$5)*((1-A64)^('Constants&amp;Equation'!$E$3))</f>
        <v>1.4752487274427224E+16</v>
      </c>
      <c r="D64" s="8">
        <f>('Constants&amp;Equation'!$D$4*Input!$I$6)*((1-A64)^('Constants&amp;Equation'!$E$4))</f>
        <v>5477634240465.1719</v>
      </c>
      <c r="E64" s="8">
        <f>('Constants&amp;Equation'!$D$5*Input!$I$7)*((1-A64)^('Constants&amp;Equation'!$E$5))</f>
        <v>26516275141.696316</v>
      </c>
      <c r="F64" s="8">
        <f>('Constants&amp;Equation'!$D$6*Input!$I$8)*((1-A64)^('Constants&amp;Equation'!$E$6))</f>
        <v>3.4901181146434508E+16</v>
      </c>
      <c r="G64" s="8">
        <f>('Constants&amp;Equation'!$D$7*Input!$I$9)*((1-A64)^('Constants&amp;Equation'!$E$7))</f>
        <v>84298989446893.453</v>
      </c>
      <c r="H64" s="8">
        <f>('Constants&amp;Equation'!$D$8*Input!$I$10)*((1-A64)^('Constants&amp;Equation'!$E$8))</f>
        <v>325792544155482.81</v>
      </c>
      <c r="I64" s="8">
        <f>('Constants&amp;Equation'!$D$9*Input!$I$11)*((1-A64)^('Constants&amp;Equation'!$E$9))</f>
        <v>1.7258616979958262E+17</v>
      </c>
      <c r="J64" s="22"/>
      <c r="K64" s="8">
        <f t="shared" si="0"/>
        <v>1.0913682173612372E+16</v>
      </c>
      <c r="M64" s="5">
        <f t="shared" si="1"/>
        <v>3.7034848623494825</v>
      </c>
    </row>
    <row r="65" spans="1:13">
      <c r="A65" s="2">
        <v>0.63</v>
      </c>
      <c r="B65" s="8">
        <f>('Constants&amp;Equation'!$D$2*Input!$I$4)*((1-A65)^('Constants&amp;Equation'!$E$2))</f>
        <v>2.5678909367381352E+16</v>
      </c>
      <c r="C65" s="8">
        <f>('Constants&amp;Equation'!$D$3*Input!$I$5)*((1-A65)^('Constants&amp;Equation'!$E$3))</f>
        <v>1.5030469943397102E+16</v>
      </c>
      <c r="D65" s="8">
        <f>('Constants&amp;Equation'!$D$4*Input!$I$6)*((1-A65)^('Constants&amp;Equation'!$E$4))</f>
        <v>5625378363164.5244</v>
      </c>
      <c r="E65" s="8">
        <f>('Constants&amp;Equation'!$D$5*Input!$I$7)*((1-A65)^('Constants&amp;Equation'!$E$5))</f>
        <v>27232925416.571339</v>
      </c>
      <c r="F65" s="8">
        <f>('Constants&amp;Equation'!$D$6*Input!$I$8)*((1-A65)^('Constants&amp;Equation'!$E$6))</f>
        <v>3.5787147645384404E+16</v>
      </c>
      <c r="G65" s="8">
        <f>('Constants&amp;Equation'!$D$7*Input!$I$9)*((1-A65)^('Constants&amp;Equation'!$E$7))</f>
        <v>86558871555966.484</v>
      </c>
      <c r="H65" s="8">
        <f>('Constants&amp;Equation'!$D$8*Input!$I$10)*((1-A65)^('Constants&amp;Equation'!$E$8))</f>
        <v>334303414116380.62</v>
      </c>
      <c r="I65" s="8">
        <f>('Constants&amp;Equation'!$D$9*Input!$I$11)*((1-A65)^('Constants&amp;Equation'!$E$9))</f>
        <v>1.7143935433751536E+17</v>
      </c>
      <c r="J65" s="22"/>
      <c r="K65" s="8">
        <f t="shared" si="0"/>
        <v>1.0740623673903382E+16</v>
      </c>
      <c r="M65" s="5">
        <f t="shared" si="1"/>
        <v>3.7988076669917796</v>
      </c>
    </row>
    <row r="66" spans="1:13">
      <c r="A66" s="2">
        <v>0.64</v>
      </c>
      <c r="B66" s="8">
        <f>('Constants&amp;Equation'!$D$2*Input!$I$4)*((1-A66)^('Constants&amp;Equation'!$E$2))</f>
        <v>2.5784662900139888E+16</v>
      </c>
      <c r="C66" s="8">
        <f>('Constants&amp;Equation'!$D$3*Input!$I$5)*((1-A66)^('Constants&amp;Equation'!$E$3))</f>
        <v>1.5321525762923312E+16</v>
      </c>
      <c r="D66" s="8">
        <f>('Constants&amp;Equation'!$D$4*Input!$I$6)*((1-A66)^('Constants&amp;Equation'!$E$4))</f>
        <v>5781322059984.3604</v>
      </c>
      <c r="E66" s="8">
        <f>('Constants&amp;Equation'!$D$5*Input!$I$7)*((1-A66)^('Constants&amp;Equation'!$E$5))</f>
        <v>27989389431.986511</v>
      </c>
      <c r="F66" s="8">
        <f>('Constants&amp;Equation'!$D$6*Input!$I$8)*((1-A66)^('Constants&amp;Equation'!$E$6))</f>
        <v>3.6720818667382936E+16</v>
      </c>
      <c r="G66" s="8">
        <f>('Constants&amp;Equation'!$D$7*Input!$I$9)*((1-A66)^('Constants&amp;Equation'!$E$7))</f>
        <v>88943786769790.016</v>
      </c>
      <c r="H66" s="8">
        <f>('Constants&amp;Equation'!$D$8*Input!$I$10)*((1-A66)^('Constants&amp;Equation'!$E$8))</f>
        <v>343279098363480.06</v>
      </c>
      <c r="I66" s="8">
        <f>('Constants&amp;Equation'!$D$9*Input!$I$11)*((1-A66)^('Constants&amp;Equation'!$E$9))</f>
        <v>1.7026905143957875E+17</v>
      </c>
      <c r="J66" s="22"/>
      <c r="K66" s="8">
        <f t="shared" si="0"/>
        <v>1.0557862246046352E+16</v>
      </c>
      <c r="M66" s="5">
        <f t="shared" si="1"/>
        <v>3.9023916785163264</v>
      </c>
    </row>
    <row r="67" spans="1:13">
      <c r="A67" s="2">
        <v>0.65</v>
      </c>
      <c r="B67" s="8">
        <f>('Constants&amp;Equation'!$D$2*Input!$I$4)*((1-A67)^('Constants&amp;Equation'!$E$2))</f>
        <v>2.589384991464454E+16</v>
      </c>
      <c r="C67" s="8">
        <f>('Constants&amp;Equation'!$D$3*Input!$I$5)*((1-A67)^('Constants&amp;Equation'!$E$3))</f>
        <v>1.5626659001937866E+16</v>
      </c>
      <c r="D67" s="8">
        <f>('Constants&amp;Equation'!$D$4*Input!$I$6)*((1-A67)^('Constants&amp;Equation'!$E$4))</f>
        <v>5946167663316.3799</v>
      </c>
      <c r="E67" s="8">
        <f>('Constants&amp;Equation'!$D$5*Input!$I$7)*((1-A67)^('Constants&amp;Equation'!$E$5))</f>
        <v>28789079784.790691</v>
      </c>
      <c r="F67" s="8">
        <f>('Constants&amp;Equation'!$D$6*Input!$I$8)*((1-A67)^('Constants&amp;Equation'!$E$6))</f>
        <v>3.7706198022305512E+16</v>
      </c>
      <c r="G67" s="8">
        <f>('Constants&amp;Equation'!$D$7*Input!$I$9)*((1-A67)^('Constants&amp;Equation'!$E$7))</f>
        <v>91464422433498.984</v>
      </c>
      <c r="H67" s="8">
        <f>('Constants&amp;Equation'!$D$8*Input!$I$10)*((1-A67)^('Constants&amp;Equation'!$E$8))</f>
        <v>352758981637267.19</v>
      </c>
      <c r="I67" s="8">
        <f>('Constants&amp;Equation'!$D$9*Input!$I$11)*((1-A67)^('Constants&amp;Equation'!$E$9))</f>
        <v>1.6907410708264003E+17</v>
      </c>
      <c r="J67" s="22"/>
      <c r="K67" s="8">
        <f t="shared" si="0"/>
        <v>1.036460150280349E+16</v>
      </c>
      <c r="M67" s="5">
        <f t="shared" si="1"/>
        <v>4.015390219819075</v>
      </c>
    </row>
    <row r="68" spans="1:13">
      <c r="A68" s="2">
        <v>0.66</v>
      </c>
      <c r="B68" s="8">
        <f>('Constants&amp;Equation'!$D$2*Input!$I$4)*((1-A68)^('Constants&amp;Equation'!$E$2))</f>
        <v>2.600668488684332E+16</v>
      </c>
      <c r="C68" s="8">
        <f>('Constants&amp;Equation'!$D$3*Input!$I$5)*((1-A68)^('Constants&amp;Equation'!$E$3))</f>
        <v>1.594698274783739E+16</v>
      </c>
      <c r="D68" s="8">
        <f>('Constants&amp;Equation'!$D$4*Input!$I$6)*((1-A68)^('Constants&amp;Equation'!$E$4))</f>
        <v>6120700089206.1455</v>
      </c>
      <c r="E68" s="8">
        <f>('Constants&amp;Equation'!$D$5*Input!$I$7)*((1-A68)^('Constants&amp;Equation'!$E$5))</f>
        <v>29635810552.965816</v>
      </c>
      <c r="F68" s="8">
        <f>('Constants&amp;Equation'!$D$6*Input!$I$8)*((1-A68)^('Constants&amp;Equation'!$E$6))</f>
        <v>3.8747753091267208E+16</v>
      </c>
      <c r="G68" s="8">
        <f>('Constants&amp;Equation'!$D$7*Input!$I$9)*((1-A68)^('Constants&amp;Equation'!$E$7))</f>
        <v>94132720568086.391</v>
      </c>
      <c r="H68" s="8">
        <f>('Constants&amp;Equation'!$D$8*Input!$I$10)*((1-A68)^('Constants&amp;Equation'!$E$8))</f>
        <v>362787041773048.69</v>
      </c>
      <c r="I68" s="8">
        <f>('Constants&amp;Equation'!$D$9*Input!$I$11)*((1-A68)^('Constants&amp;Equation'!$E$9))</f>
        <v>1.6785327555954285E+17</v>
      </c>
      <c r="J68" s="22"/>
      <c r="K68" s="8">
        <f t="shared" ref="K68:K101" si="2">ABS(B68+D68+G68-C68)</f>
        <v>1.0159955559663226E+16</v>
      </c>
      <c r="M68" s="5">
        <f t="shared" ref="M68:M101" si="3">ABS((B68+D68+G68+C68)/(B68+D68+G68-C68))</f>
        <v>4.1391835631938507</v>
      </c>
    </row>
    <row r="69" spans="1:13">
      <c r="A69" s="2">
        <v>0.67</v>
      </c>
      <c r="B69" s="8">
        <f>('Constants&amp;Equation'!$D$2*Input!$I$4)*((1-A69)^('Constants&amp;Equation'!$E$2))</f>
        <v>2.6123402510162304E+16</v>
      </c>
      <c r="C69" s="8">
        <f>('Constants&amp;Equation'!$D$3*Input!$I$5)*((1-A69)^('Constants&amp;Equation'!$E$3))</f>
        <v>1.6283734336613362E+16</v>
      </c>
      <c r="D69" s="8">
        <f>('Constants&amp;Equation'!$D$4*Input!$I$6)*((1-A69)^('Constants&amp;Equation'!$E$4))</f>
        <v>6305799344654.5176</v>
      </c>
      <c r="E69" s="8">
        <f>('Constants&amp;Equation'!$D$5*Input!$I$7)*((1-A69)^('Constants&amp;Equation'!$E$5))</f>
        <v>30533858125.997211</v>
      </c>
      <c r="F69" s="8">
        <f>('Constants&amp;Equation'!$D$6*Input!$I$8)*((1-A69)^('Constants&amp;Equation'!$E$6))</f>
        <v>3.9850484160562408E+16</v>
      </c>
      <c r="G69" s="8">
        <f>('Constants&amp;Equation'!$D$7*Input!$I$9)*((1-A69)^('Constants&amp;Equation'!$E$7))</f>
        <v>96962067646287.594</v>
      </c>
      <c r="H69" s="8">
        <f>('Constants&amp;Equation'!$D$8*Input!$I$10)*((1-A69)^('Constants&amp;Equation'!$E$8))</f>
        <v>373412540695513</v>
      </c>
      <c r="I69" s="8">
        <f>('Constants&amp;Equation'!$D$9*Input!$I$11)*((1-A69)^('Constants&amp;Equation'!$E$9))</f>
        <v>1.6660520924987718E+17</v>
      </c>
      <c r="J69" s="22"/>
      <c r="K69" s="8">
        <f t="shared" si="2"/>
        <v>9942936040539886</v>
      </c>
      <c r="M69" s="5">
        <f t="shared" si="3"/>
        <v>4.275437812376631</v>
      </c>
    </row>
    <row r="70" spans="1:13">
      <c r="A70" s="2">
        <v>0.68</v>
      </c>
      <c r="B70" s="8">
        <f>('Constants&amp;Equation'!$D$2*Input!$I$4)*((1-A70)^('Constants&amp;Equation'!$E$2))</f>
        <v>2.6244260283938772E+16</v>
      </c>
      <c r="C70" s="8">
        <f>('Constants&amp;Equation'!$D$3*Input!$I$5)*((1-A70)^('Constants&amp;Equation'!$E$3))</f>
        <v>1.6638293519058992E+16</v>
      </c>
      <c r="D70" s="8">
        <f>('Constants&amp;Equation'!$D$4*Input!$I$6)*((1-A70)^('Constants&amp;Equation'!$E$4))</f>
        <v>6502455379185.5859</v>
      </c>
      <c r="E70" s="8">
        <f>('Constants&amp;Equation'!$D$5*Input!$I$7)*((1-A70)^('Constants&amp;Equation'!$E$5))</f>
        <v>31488033440.921535</v>
      </c>
      <c r="F70" s="8">
        <f>('Constants&amp;Equation'!$D$6*Input!$I$8)*((1-A70)^('Constants&amp;Equation'!$E$6))</f>
        <v>4.1020006614061176E+16</v>
      </c>
      <c r="G70" s="8">
        <f>('Constants&amp;Equation'!$D$7*Input!$I$9)*((1-A70)^('Constants&amp;Equation'!$E$7))</f>
        <v>99967519899704.828</v>
      </c>
      <c r="H70" s="8">
        <f>('Constants&amp;Equation'!$D$8*Input!$I$10)*((1-A70)^('Constants&amp;Equation'!$E$8))</f>
        <v>384690844197983.06</v>
      </c>
      <c r="I70" s="8">
        <f>('Constants&amp;Equation'!$D$9*Input!$I$11)*((1-A70)^('Constants&amp;Equation'!$E$9))</f>
        <v>1.6532844690065293E+17</v>
      </c>
      <c r="J70" s="22"/>
      <c r="K70" s="8">
        <f t="shared" si="2"/>
        <v>9712436740158668</v>
      </c>
      <c r="M70" s="5">
        <f t="shared" si="3"/>
        <v>4.426183143157786</v>
      </c>
    </row>
    <row r="71" spans="1:13">
      <c r="A71" s="2">
        <v>0.69</v>
      </c>
      <c r="B71" s="8">
        <f>('Constants&amp;Equation'!$D$2*Input!$I$4)*((1-A71)^('Constants&amp;Equation'!$E$2))</f>
        <v>2.63695415262261E+16</v>
      </c>
      <c r="C71" s="8">
        <f>('Constants&amp;Equation'!$D$3*Input!$I$5)*((1-A71)^('Constants&amp;Equation'!$E$3))</f>
        <v>1.7012203951656652E+16</v>
      </c>
      <c r="D71" s="8">
        <f>('Constants&amp;Equation'!$D$4*Input!$I$6)*((1-A71)^('Constants&amp;Equation'!$E$4))</f>
        <v>6711785809863.9658</v>
      </c>
      <c r="E71" s="8">
        <f>('Constants&amp;Equation'!$D$5*Input!$I$7)*((1-A71)^('Constants&amp;Equation'!$E$5))</f>
        <v>32503768199.525093</v>
      </c>
      <c r="F71" s="8">
        <f>('Constants&amp;Equation'!$D$6*Input!$I$8)*((1-A71)^('Constants&amp;Equation'!$E$6))</f>
        <v>4.2262648860021976E+16</v>
      </c>
      <c r="G71" s="8">
        <f>('Constants&amp;Equation'!$D$7*Input!$I$9)*((1-A71)^('Constants&amp;Equation'!$E$7))</f>
        <v>103166072170193.78</v>
      </c>
      <c r="H71" s="8">
        <f>('Constants&amp;Equation'!$D$8*Input!$I$10)*((1-A71)^('Constants&amp;Equation'!$E$8))</f>
        <v>396684399434887.37</v>
      </c>
      <c r="I71" s="8">
        <f>('Constants&amp;Equation'!$D$9*Input!$I$11)*((1-A71)^('Constants&amp;Equation'!$E$9))</f>
        <v>1.6402140014577523E+17</v>
      </c>
      <c r="J71" s="22"/>
      <c r="K71" s="8">
        <f t="shared" si="2"/>
        <v>9467215432549504</v>
      </c>
      <c r="M71" s="5">
        <f t="shared" si="3"/>
        <v>4.5939192622925864</v>
      </c>
    </row>
    <row r="72" spans="1:13">
      <c r="A72" s="2">
        <v>0.7</v>
      </c>
      <c r="B72" s="8">
        <f>('Constants&amp;Equation'!$D$2*Input!$I$4)*((1-A72)^('Constants&amp;Equation'!$E$2))</f>
        <v>2.6499558896794028E+16</v>
      </c>
      <c r="C72" s="8">
        <f>('Constants&amp;Equation'!$D$3*Input!$I$5)*((1-A72)^('Constants&amp;Equation'!$E$3))</f>
        <v>1.7407198751104954E+16</v>
      </c>
      <c r="D72" s="8">
        <f>('Constants&amp;Equation'!$D$4*Input!$I$6)*((1-A72)^('Constants&amp;Equation'!$E$4))</f>
        <v>6935057190019.9521</v>
      </c>
      <c r="E72" s="8">
        <f>('Constants&amp;Equation'!$D$5*Input!$I$7)*((1-A72)^('Constants&amp;Equation'!$E$5))</f>
        <v>33587218328.956612</v>
      </c>
      <c r="F72" s="8">
        <f>('Constants&amp;Equation'!$D$6*Input!$I$8)*((1-A72)^('Constants&amp;Equation'!$E$6))</f>
        <v>4.3585569628723064E+16</v>
      </c>
      <c r="G72" s="8">
        <f>('Constants&amp;Equation'!$D$7*Input!$I$9)*((1-A72)^('Constants&amp;Equation'!$E$7))</f>
        <v>106576980452928.09</v>
      </c>
      <c r="H72" s="8">
        <f>('Constants&amp;Equation'!$D$8*Input!$I$10)*((1-A72)^('Constants&amp;Equation'!$E$8))</f>
        <v>409463906734374.37</v>
      </c>
      <c r="I72" s="8">
        <f>('Constants&amp;Equation'!$D$9*Input!$I$11)*((1-A72)^('Constants&amp;Equation'!$E$9))</f>
        <v>1.6268233793342006E+17</v>
      </c>
      <c r="J72" s="22"/>
      <c r="K72" s="8">
        <f t="shared" si="2"/>
        <v>9205872183332022</v>
      </c>
      <c r="M72" s="5">
        <f t="shared" si="3"/>
        <v>4.7817598168747333</v>
      </c>
    </row>
    <row r="73" spans="1:13">
      <c r="A73" s="2">
        <v>0.71</v>
      </c>
      <c r="B73" s="8">
        <f>('Constants&amp;Equation'!$D$2*Input!$I$4)*((1-A73)^('Constants&amp;Equation'!$E$2))</f>
        <v>2.663465853701496E+16</v>
      </c>
      <c r="C73" s="8">
        <f>('Constants&amp;Equation'!$D$3*Input!$I$5)*((1-A73)^('Constants&amp;Equation'!$E$3))</f>
        <v>1.7825231046685772E+16</v>
      </c>
      <c r="D73" s="8">
        <f>('Constants&amp;Equation'!$D$4*Input!$I$6)*((1-A73)^('Constants&amp;Equation'!$E$4))</f>
        <v>7173710676787.5752</v>
      </c>
      <c r="E73" s="8">
        <f>('Constants&amp;Equation'!$D$5*Input!$I$7)*((1-A73)^('Constants&amp;Equation'!$E$5))</f>
        <v>34745388847.952385</v>
      </c>
      <c r="F73" s="8">
        <f>('Constants&amp;Equation'!$D$6*Input!$I$8)*((1-A73)^('Constants&amp;Equation'!$E$6))</f>
        <v>4.4996899271955024E+16</v>
      </c>
      <c r="G73" s="8">
        <f>('Constants&amp;Equation'!$D$7*Input!$I$9)*((1-A73)^('Constants&amp;Equation'!$E$7))</f>
        <v>110222151074678.34</v>
      </c>
      <c r="H73" s="8">
        <f>('Constants&amp;Equation'!$D$8*Input!$I$10)*((1-A73)^('Constants&amp;Equation'!$E$8))</f>
        <v>423109732389355.31</v>
      </c>
      <c r="I73" s="8">
        <f>('Constants&amp;Equation'!$D$9*Input!$I$11)*((1-A73)^('Constants&amp;Equation'!$E$9))</f>
        <v>1.6130936845495126E+17</v>
      </c>
      <c r="J73" s="22"/>
      <c r="K73" s="8">
        <f t="shared" si="2"/>
        <v>8926823352080656</v>
      </c>
      <c r="M73" s="5">
        <f t="shared" si="3"/>
        <v>4.9936336462916753</v>
      </c>
    </row>
    <row r="74" spans="1:13">
      <c r="A74" s="2">
        <v>0.72</v>
      </c>
      <c r="B74" s="8">
        <f>('Constants&amp;Equation'!$D$2*Input!$I$4)*((1-A74)^('Constants&amp;Equation'!$E$2))</f>
        <v>2.6775224960180824E+16</v>
      </c>
      <c r="C74" s="8">
        <f>('Constants&amp;Equation'!$D$3*Input!$I$5)*((1-A74)^('Constants&amp;Equation'!$E$3))</f>
        <v>1.8268510720269724E+16</v>
      </c>
      <c r="D74" s="8">
        <f>('Constants&amp;Equation'!$D$4*Input!$I$6)*((1-A74)^('Constants&amp;Equation'!$E$4))</f>
        <v>7429393196807.0937</v>
      </c>
      <c r="E74" s="8">
        <f>('Constants&amp;Equation'!$D$5*Input!$I$7)*((1-A74)^('Constants&amp;Equation'!$E$5))</f>
        <v>35986285490.070671</v>
      </c>
      <c r="F74" s="8">
        <f>('Constants&amp;Equation'!$D$6*Input!$I$8)*((1-A74)^('Constants&amp;Equation'!$E$6))</f>
        <v>4.6505911007308296E+16</v>
      </c>
      <c r="G74" s="8">
        <f>('Constants&amp;Equation'!$D$7*Input!$I$9)*((1-A74)^('Constants&amp;Equation'!$E$7))</f>
        <v>114126613144795.95</v>
      </c>
      <c r="H74" s="8">
        <f>('Constants&amp;Equation'!$D$8*Input!$I$10)*((1-A74)^('Constants&amp;Equation'!$E$8))</f>
        <v>437713622353752.81</v>
      </c>
      <c r="I74" s="8">
        <f>('Constants&amp;Equation'!$D$9*Input!$I$11)*((1-A74)^('Constants&amp;Equation'!$E$9))</f>
        <v>1.5990041807311123E+17</v>
      </c>
      <c r="J74" s="22"/>
      <c r="K74" s="8">
        <f t="shared" si="2"/>
        <v>8628270246252704</v>
      </c>
      <c r="M74" s="5">
        <f t="shared" si="3"/>
        <v>5.2345708233243666</v>
      </c>
    </row>
    <row r="75" spans="1:13">
      <c r="A75" s="2">
        <v>0.73</v>
      </c>
      <c r="B75" s="8">
        <f>('Constants&amp;Equation'!$D$2*Input!$I$4)*((1-A75)^('Constants&amp;Equation'!$E$2))</f>
        <v>2.6921686860635348E+16</v>
      </c>
      <c r="C75" s="8">
        <f>('Constants&amp;Equation'!$D$3*Input!$I$5)*((1-A75)^('Constants&amp;Equation'!$E$3))</f>
        <v>1.8739548861284308E+16</v>
      </c>
      <c r="D75" s="8">
        <f>('Constants&amp;Equation'!$D$4*Input!$I$6)*((1-A75)^('Constants&amp;Equation'!$E$4))</f>
        <v>7703995535084.1348</v>
      </c>
      <c r="E75" s="8">
        <f>('Constants&amp;Equation'!$D$5*Input!$I$7)*((1-A75)^('Constants&amp;Equation'!$E$5))</f>
        <v>37319100020.928223</v>
      </c>
      <c r="F75" s="8">
        <f>('Constants&amp;Equation'!$D$6*Input!$I$8)*((1-A75)^('Constants&amp;Equation'!$E$6))</f>
        <v>4.8123229796006096E+16</v>
      </c>
      <c r="G75" s="8">
        <f>('Constants&amp;Equation'!$D$7*Input!$I$9)*((1-A75)^('Constants&amp;Equation'!$E$7))</f>
        <v>118319095840392.81</v>
      </c>
      <c r="H75" s="8">
        <f>('Constants&amp;Equation'!$D$8*Input!$I$10)*((1-A75)^('Constants&amp;Equation'!$E$8))</f>
        <v>453380794443291.56</v>
      </c>
      <c r="I75" s="8">
        <f>('Constants&amp;Equation'!$D$9*Input!$I$11)*((1-A75)^('Constants&amp;Equation'!$E$9))</f>
        <v>1.5845320662437731E+17</v>
      </c>
      <c r="J75" s="22"/>
      <c r="K75" s="8">
        <f t="shared" si="2"/>
        <v>8308161090726516</v>
      </c>
      <c r="M75" s="5">
        <f t="shared" si="3"/>
        <v>5.5111183224892457</v>
      </c>
    </row>
    <row r="76" spans="1:13">
      <c r="A76" s="2">
        <v>0.74</v>
      </c>
      <c r="B76" s="8">
        <f>('Constants&amp;Equation'!$D$2*Input!$I$4)*((1-A76)^('Constants&amp;Equation'!$E$2))</f>
        <v>2.7074524055701028E+16</v>
      </c>
      <c r="C76" s="8">
        <f>('Constants&amp;Equation'!$D$3*Input!$I$5)*((1-A76)^('Constants&amp;Equation'!$E$3))</f>
        <v>1.9241211913822928E+16</v>
      </c>
      <c r="D76" s="8">
        <f>('Constants&amp;Equation'!$D$4*Input!$I$6)*((1-A76)^('Constants&amp;Equation'!$E$4))</f>
        <v>7999699210331.334</v>
      </c>
      <c r="E76" s="8">
        <f>('Constants&amp;Equation'!$D$5*Input!$I$7)*((1-A76)^('Constants&amp;Equation'!$E$5))</f>
        <v>38754438320.889687</v>
      </c>
      <c r="F76" s="8">
        <f>('Constants&amp;Equation'!$D$6*Input!$I$8)*((1-A76)^('Constants&amp;Equation'!$E$6))</f>
        <v>4.9861088888488224E+16</v>
      </c>
      <c r="G76" s="8">
        <f>('Constants&amp;Equation'!$D$7*Input!$I$9)*((1-A76)^('Constants&amp;Equation'!$E$7))</f>
        <v>122832738713911.69</v>
      </c>
      <c r="H76" s="8">
        <f>('Constants&amp;Equation'!$D$8*Input!$I$10)*((1-A76)^('Constants&amp;Equation'!$E$8))</f>
        <v>470232510404073.62</v>
      </c>
      <c r="I76" s="8">
        <f>('Constants&amp;Equation'!$D$9*Input!$I$11)*((1-A76)^('Constants&amp;Equation'!$E$9))</f>
        <v>1.5696521831173478E+17</v>
      </c>
      <c r="J76" s="22"/>
      <c r="K76" s="8">
        <f t="shared" si="2"/>
        <v>7964144579802344</v>
      </c>
      <c r="M76" s="5">
        <f t="shared" si="3"/>
        <v>5.8319594706053062</v>
      </c>
    </row>
    <row r="77" spans="1:13">
      <c r="A77" s="2">
        <v>0.75</v>
      </c>
      <c r="B77" s="8">
        <f>('Constants&amp;Equation'!$D$2*Input!$I$4)*((1-A77)^('Constants&amp;Equation'!$E$2))</f>
        <v>2.7234275834602664E+16</v>
      </c>
      <c r="C77" s="8">
        <f>('Constants&amp;Equation'!$D$3*Input!$I$5)*((1-A77)^('Constants&amp;Equation'!$E$3))</f>
        <v>1.9776788098593144E+16</v>
      </c>
      <c r="D77" s="8">
        <f>('Constants&amp;Equation'!$D$4*Input!$I$6)*((1-A77)^('Constants&amp;Equation'!$E$4))</f>
        <v>8319034596210.9492</v>
      </c>
      <c r="E77" s="8">
        <f>('Constants&amp;Equation'!$D$5*Input!$I$7)*((1-A77)^('Constants&amp;Equation'!$E$5))</f>
        <v>40304603207.521042</v>
      </c>
      <c r="F77" s="8">
        <f>('Constants&amp;Equation'!$D$6*Input!$I$8)*((1-A77)^('Constants&amp;Equation'!$E$6))</f>
        <v>5.1733647255192232E+16</v>
      </c>
      <c r="G77" s="8">
        <f>('Constants&amp;Equation'!$D$7*Input!$I$9)*((1-A77)^('Constants&amp;Equation'!$E$7))</f>
        <v>127705972221117.69</v>
      </c>
      <c r="H77" s="8">
        <f>('Constants&amp;Equation'!$D$8*Input!$I$10)*((1-A77)^('Constants&amp;Equation'!$E$8))</f>
        <v>488409261494416.62</v>
      </c>
      <c r="I77" s="8">
        <f>('Constants&amp;Equation'!$D$9*Input!$I$11)*((1-A77)^('Constants&amp;Equation'!$E$9))</f>
        <v>1.5543366719744128E+17</v>
      </c>
      <c r="J77" s="22"/>
      <c r="K77" s="8">
        <f t="shared" si="2"/>
        <v>7593512742826848</v>
      </c>
      <c r="M77" s="5">
        <f t="shared" si="3"/>
        <v>6.2088641366342951</v>
      </c>
    </row>
    <row r="78" spans="1:13">
      <c r="A78" s="2">
        <v>0.76</v>
      </c>
      <c r="B78" s="8">
        <f>('Constants&amp;Equation'!$D$2*Input!$I$4)*((1-A78)^('Constants&amp;Equation'!$E$2))</f>
        <v>2.7401551068925372E+16</v>
      </c>
      <c r="C78" s="8">
        <f>('Constants&amp;Equation'!$D$3*Input!$I$5)*((1-A78)^('Constants&amp;Equation'!$E$3))</f>
        <v>2.035006951613848E+16</v>
      </c>
      <c r="D78" s="8">
        <f>('Constants&amp;Equation'!$D$4*Input!$I$6)*((1-A78)^('Constants&amp;Equation'!$E$4))</f>
        <v>8664953567465.6865</v>
      </c>
      <c r="E78" s="8">
        <f>('Constants&amp;Equation'!$D$5*Input!$I$7)*((1-A78)^('Constants&amp;Equation'!$E$5))</f>
        <v>41983947963.550903</v>
      </c>
      <c r="F78" s="8">
        <f>('Constants&amp;Equation'!$D$6*Input!$I$8)*((1-A78)^('Constants&amp;Equation'!$E$6))</f>
        <v>5.3757385487583488E+16</v>
      </c>
      <c r="G78" s="8">
        <f>('Constants&amp;Equation'!$D$7*Input!$I$9)*((1-A78)^('Constants&amp;Equation'!$E$7))</f>
        <v>132983618052531.42</v>
      </c>
      <c r="H78" s="8">
        <f>('Constants&amp;Equation'!$D$8*Input!$I$10)*((1-A78)^('Constants&amp;Equation'!$E$8))</f>
        <v>508074745561312.81</v>
      </c>
      <c r="I78" s="8">
        <f>('Constants&amp;Equation'!$D$9*Input!$I$11)*((1-A78)^('Constants&amp;Equation'!$E$9))</f>
        <v>1.5385545603355107E+17</v>
      </c>
      <c r="J78" s="22"/>
      <c r="K78" s="8">
        <f t="shared" si="2"/>
        <v>7193130124406888</v>
      </c>
      <c r="M78" s="5">
        <f t="shared" si="3"/>
        <v>6.6581958519251598</v>
      </c>
    </row>
    <row r="79" spans="1:13">
      <c r="A79" s="2">
        <v>0.77</v>
      </c>
      <c r="B79" s="8">
        <f>('Constants&amp;Equation'!$D$2*Input!$I$4)*((1-A79)^('Constants&amp;Equation'!$E$2))</f>
        <v>2.7577040547459904E+16</v>
      </c>
      <c r="C79" s="8">
        <f>('Constants&amp;Equation'!$D$3*Input!$I$5)*((1-A79)^('Constants&amp;Equation'!$E$3))</f>
        <v>2.0965454471190456E+16</v>
      </c>
      <c r="D79" s="8">
        <f>('Constants&amp;Equation'!$D$4*Input!$I$6)*((1-A79)^('Constants&amp;Equation'!$E$4))</f>
        <v>9040921090110.5117</v>
      </c>
      <c r="E79" s="8">
        <f>('Constants&amp;Equation'!$D$5*Input!$I$7)*((1-A79)^('Constants&amp;Equation'!$E$5))</f>
        <v>43809322089.379028</v>
      </c>
      <c r="F79" s="8">
        <f>('Constants&amp;Equation'!$D$6*Input!$I$8)*((1-A79)^('Constants&amp;Equation'!$E$6))</f>
        <v>5.5951603817681512E+16</v>
      </c>
      <c r="G79" s="8">
        <f>('Constants&amp;Equation'!$D$7*Input!$I$9)*((1-A79)^('Constants&amp;Equation'!$E$7))</f>
        <v>138718276077518.3</v>
      </c>
      <c r="H79" s="8">
        <f>('Constants&amp;Equation'!$D$8*Input!$I$10)*((1-A79)^('Constants&amp;Equation'!$E$8))</f>
        <v>529420875202337.87</v>
      </c>
      <c r="I79" s="8">
        <f>('Constants&amp;Equation'!$D$9*Input!$I$11)*((1-A79)^('Constants&amp;Equation'!$E$9))</f>
        <v>1.5222712680686912E+17</v>
      </c>
      <c r="J79" s="22"/>
      <c r="K79" s="8">
        <f t="shared" si="2"/>
        <v>6759345273437080</v>
      </c>
      <c r="M79" s="5">
        <f t="shared" si="3"/>
        <v>7.2033979987915808</v>
      </c>
    </row>
    <row r="80" spans="1:13">
      <c r="A80" s="2">
        <v>0.78</v>
      </c>
      <c r="B80" s="8">
        <f>('Constants&amp;Equation'!$D$2*Input!$I$4)*((1-A80)^('Constants&amp;Equation'!$E$2))</f>
        <v>2.776153214601158E+16</v>
      </c>
      <c r="C80" s="8">
        <f>('Constants&amp;Equation'!$D$3*Input!$I$5)*((1-A80)^('Constants&amp;Equation'!$E$3))</f>
        <v>2.1628076136797712E+16</v>
      </c>
      <c r="D80" s="8">
        <f>('Constants&amp;Equation'!$D$4*Input!$I$6)*((1-A80)^('Constants&amp;Equation'!$E$4))</f>
        <v>9451031781359.5</v>
      </c>
      <c r="E80" s="8">
        <f>('Constants&amp;Equation'!$D$5*Input!$I$7)*((1-A80)^('Constants&amp;Equation'!$E$5))</f>
        <v>45800638624.267738</v>
      </c>
      <c r="F80" s="8">
        <f>('Constants&amp;Equation'!$D$6*Input!$I$8)*((1-A80)^('Constants&amp;Equation'!$E$6))</f>
        <v>5.8339054428245672E+16</v>
      </c>
      <c r="G80" s="8">
        <f>('Constants&amp;Equation'!$D$7*Input!$I$9)*((1-A80)^('Constants&amp;Equation'!$E$7))</f>
        <v>144972088976059.06</v>
      </c>
      <c r="H80" s="8">
        <f>('Constants&amp;Equation'!$D$8*Input!$I$10)*((1-A80)^('Constants&amp;Equation'!$E$8))</f>
        <v>552674143307117.62</v>
      </c>
      <c r="I80" s="8">
        <f>('Constants&amp;Equation'!$D$9*Input!$I$11)*((1-A80)^('Constants&amp;Equation'!$E$9))</f>
        <v>1.505448008900265E+17</v>
      </c>
      <c r="J80" s="22"/>
      <c r="K80" s="8">
        <f t="shared" si="2"/>
        <v>6287879129971288</v>
      </c>
      <c r="M80" s="5">
        <f t="shared" si="3"/>
        <v>7.8792913126167141</v>
      </c>
    </row>
    <row r="81" spans="1:13">
      <c r="A81" s="2">
        <v>0.79</v>
      </c>
      <c r="B81" s="8">
        <f>('Constants&amp;Equation'!$D$2*Input!$I$4)*((1-A81)^('Constants&amp;Equation'!$E$2))</f>
        <v>2.7955929646733724E+16</v>
      </c>
      <c r="C81" s="8">
        <f>('Constants&amp;Equation'!$D$3*Input!$I$5)*((1-A81)^('Constants&amp;Equation'!$E$3))</f>
        <v>2.2343965905395076E+16</v>
      </c>
      <c r="D81" s="8">
        <f>('Constants&amp;Equation'!$D$4*Input!$I$6)*((1-A81)^('Constants&amp;Equation'!$E$4))</f>
        <v>9900159759780.127</v>
      </c>
      <c r="E81" s="8">
        <f>('Constants&amp;Equation'!$D$5*Input!$I$7)*((1-A81)^('Constants&amp;Equation'!$E$5))</f>
        <v>47981603559.056633</v>
      </c>
      <c r="F81" s="8">
        <f>('Constants&amp;Equation'!$D$6*Input!$I$8)*((1-A81)^('Constants&amp;Equation'!$E$6))</f>
        <v>6.0946752373612288E+16</v>
      </c>
      <c r="G81" s="8">
        <f>('Constants&amp;Equation'!$D$7*Input!$I$9)*((1-A81)^('Constants&amp;Equation'!$E$7))</f>
        <v>151819010287574.16</v>
      </c>
      <c r="H81" s="8">
        <f>('Constants&amp;Equation'!$D$8*Input!$I$10)*((1-A81)^('Constants&amp;Equation'!$E$8))</f>
        <v>578103795970899</v>
      </c>
      <c r="I81" s="8">
        <f>('Constants&amp;Equation'!$D$9*Input!$I$11)*((1-A81)^('Constants&amp;Equation'!$E$9))</f>
        <v>1.488041060312945E+17</v>
      </c>
      <c r="J81" s="22"/>
      <c r="K81" s="8">
        <f t="shared" si="2"/>
        <v>5773682911386004</v>
      </c>
      <c r="M81" s="5">
        <f t="shared" si="3"/>
        <v>8.7399352365997132</v>
      </c>
    </row>
    <row r="82" spans="1:13">
      <c r="A82" s="2">
        <v>0.8</v>
      </c>
      <c r="B82" s="8">
        <f>('Constants&amp;Equation'!$D$2*Input!$I$4)*((1-A82)^('Constants&amp;Equation'!$E$2))</f>
        <v>2.8161276307031264E+16</v>
      </c>
      <c r="C82" s="8">
        <f>('Constants&amp;Equation'!$D$3*Input!$I$5)*((1-A82)^('Constants&amp;Equation'!$E$3))</f>
        <v>2.3120262965157664E+16</v>
      </c>
      <c r="D82" s="8">
        <f>('Constants&amp;Equation'!$D$4*Input!$I$6)*((1-A82)^('Constants&amp;Equation'!$E$4))</f>
        <v>10394153433376.541</v>
      </c>
      <c r="E82" s="8">
        <f>('Constants&amp;Equation'!$D$5*Input!$I$7)*((1-A82)^('Constants&amp;Equation'!$E$5))</f>
        <v>50380664072.358643</v>
      </c>
      <c r="F82" s="8">
        <f>('Constants&amp;Equation'!$D$6*Input!$I$8)*((1-A82)^('Constants&amp;Equation'!$E$6))</f>
        <v>6.3807027001507872E+16</v>
      </c>
      <c r="G82" s="8">
        <f>('Constants&amp;Equation'!$D$7*Input!$I$9)*((1-A82)^('Constants&amp;Equation'!$E$7))</f>
        <v>159347751838222.75</v>
      </c>
      <c r="H82" s="8">
        <f>('Constants&amp;Equation'!$D$8*Input!$I$10)*((1-A82)^('Constants&amp;Equation'!$E$8))</f>
        <v>606032441888809</v>
      </c>
      <c r="I82" s="8">
        <f>('Constants&amp;Equation'!$D$9*Input!$I$11)*((1-A82)^('Constants&amp;Equation'!$E$9))</f>
        <v>1.4700008650857222E+17</v>
      </c>
      <c r="J82" s="22"/>
      <c r="K82" s="8">
        <f t="shared" si="2"/>
        <v>5210755247145200</v>
      </c>
      <c r="M82" s="5">
        <f t="shared" si="3"/>
        <v>9.8740544771602892</v>
      </c>
    </row>
    <row r="83" spans="1:13">
      <c r="A83" s="2">
        <v>0.81</v>
      </c>
      <c r="B83" s="8">
        <f>('Constants&amp;Equation'!$D$2*Input!$I$4)*((1-A83)^('Constants&amp;Equation'!$E$2))</f>
        <v>2.8378784683516344E+16</v>
      </c>
      <c r="C83" s="8">
        <f>('Constants&amp;Equation'!$D$3*Input!$I$5)*((1-A83)^('Constants&amp;Equation'!$E$3))</f>
        <v>2.3965486281736764E+16</v>
      </c>
      <c r="D83" s="8">
        <f>('Constants&amp;Equation'!$D$4*Input!$I$6)*((1-A83)^('Constants&amp;Equation'!$E$4))</f>
        <v>10940091776131.383</v>
      </c>
      <c r="E83" s="8">
        <f>('Constants&amp;Equation'!$D$5*Input!$I$7)*((1-A83)^('Constants&amp;Equation'!$E$5))</f>
        <v>53032256209.306335</v>
      </c>
      <c r="F83" s="8">
        <f>('Constants&amp;Equation'!$D$6*Input!$I$8)*((1-A83)^('Constants&amp;Equation'!$E$6))</f>
        <v>6.6958901591692048E+16</v>
      </c>
      <c r="G83" s="8">
        <f>('Constants&amp;Equation'!$D$7*Input!$I$9)*((1-A83)^('Constants&amp;Equation'!$E$7))</f>
        <v>167665660508467.37</v>
      </c>
      <c r="H83" s="8">
        <f>('Constants&amp;Equation'!$D$8*Input!$I$10)*((1-A83)^('Constants&amp;Equation'!$E$8))</f>
        <v>636849990920665.62</v>
      </c>
      <c r="I83" s="8">
        <f>('Constants&amp;Equation'!$D$9*Input!$I$11)*((1-A83)^('Constants&amp;Equation'!$E$9))</f>
        <v>1.4512709150683792E+17</v>
      </c>
      <c r="J83" s="22"/>
      <c r="K83" s="8">
        <f t="shared" si="2"/>
        <v>4591904154064180</v>
      </c>
      <c r="M83" s="5">
        <f t="shared" si="3"/>
        <v>11.438147434120772</v>
      </c>
    </row>
    <row r="84" spans="1:13">
      <c r="A84" s="2">
        <v>0.82</v>
      </c>
      <c r="B84" s="8">
        <f>('Constants&amp;Equation'!$D$2*Input!$I$4)*((1-A84)^('Constants&amp;Equation'!$E$2))</f>
        <v>2.8609874801555568E+16</v>
      </c>
      <c r="C84" s="8">
        <f>('Constants&amp;Equation'!$D$3*Input!$I$5)*((1-A84)^('Constants&amp;Equation'!$E$3))</f>
        <v>2.4889892033536512E+16</v>
      </c>
      <c r="D84" s="8">
        <f>('Constants&amp;Equation'!$D$4*Input!$I$6)*((1-A84)^('Constants&amp;Equation'!$E$4))</f>
        <v>11546625997107.586</v>
      </c>
      <c r="E84" s="8">
        <f>('Constants&amp;Equation'!$D$5*Input!$I$7)*((1-A84)^('Constants&amp;Equation'!$E$5))</f>
        <v>55978468452.571732</v>
      </c>
      <c r="F84" s="8">
        <f>('Constants&amp;Equation'!$D$6*Input!$I$8)*((1-A84)^('Constants&amp;Equation'!$E$6))</f>
        <v>7.0449927559739632E+16</v>
      </c>
      <c r="G84" s="8">
        <f>('Constants&amp;Equation'!$D$7*Input!$I$9)*((1-A84)^('Constants&amp;Equation'!$E$7))</f>
        <v>176903885262774.91</v>
      </c>
      <c r="H84" s="8">
        <f>('Constants&amp;Equation'!$D$8*Input!$I$10)*((1-A84)^('Constants&amp;Equation'!$E$8))</f>
        <v>671032209293600.12</v>
      </c>
      <c r="I84" s="8">
        <f>('Constants&amp;Equation'!$D$9*Input!$I$11)*((1-A84)^('Constants&amp;Equation'!$E$9))</f>
        <v>1.431786349841921E+17</v>
      </c>
      <c r="J84" s="22"/>
      <c r="K84" s="8">
        <f t="shared" si="2"/>
        <v>3908433279278940</v>
      </c>
      <c r="M84" s="5">
        <f t="shared" si="3"/>
        <v>13.73650603964175</v>
      </c>
    </row>
    <row r="85" spans="1:13">
      <c r="A85" s="2">
        <v>0.83</v>
      </c>
      <c r="B85" s="8">
        <f>('Constants&amp;Equation'!$D$2*Input!$I$4)*((1-A85)^('Constants&amp;Equation'!$E$2))</f>
        <v>2.8856223620129548E+16</v>
      </c>
      <c r="C85" s="8">
        <f>('Constants&amp;Equation'!$D$3*Input!$I$5)*((1-A85)^('Constants&amp;Equation'!$E$3))</f>
        <v>2.5905949903164924E+16</v>
      </c>
      <c r="D85" s="8">
        <f>('Constants&amp;Equation'!$D$4*Input!$I$6)*((1-A85)^('Constants&amp;Equation'!$E$4))</f>
        <v>12224441751774.262</v>
      </c>
      <c r="E85" s="8">
        <f>('Constants&amp;Equation'!$D$5*Input!$I$7)*((1-A85)^('Constants&amp;Equation'!$E$5))</f>
        <v>59271292435.186432</v>
      </c>
      <c r="F85" s="8">
        <f>('Constants&amp;Equation'!$D$6*Input!$I$8)*((1-A85)^('Constants&amp;Equation'!$E$6))</f>
        <v>7.4338658489854432E+16</v>
      </c>
      <c r="G85" s="8">
        <f>('Constants&amp;Equation'!$D$7*Input!$I$9)*((1-A85)^('Constants&amp;Equation'!$E$7))</f>
        <v>187224365002026.84</v>
      </c>
      <c r="H85" s="8">
        <f>('Constants&amp;Equation'!$D$8*Input!$I$10)*((1-A85)^('Constants&amp;Equation'!$E$8))</f>
        <v>709165781734520</v>
      </c>
      <c r="I85" s="8">
        <f>('Constants&amp;Equation'!$D$9*Input!$I$11)*((1-A85)^('Constants&amp;Equation'!$E$9))</f>
        <v>1.4114721770661354E+17</v>
      </c>
      <c r="J85" s="22"/>
      <c r="K85" s="8">
        <f t="shared" si="2"/>
        <v>3149722523718428</v>
      </c>
      <c r="M85" s="5">
        <f t="shared" si="3"/>
        <v>17.449671174577919</v>
      </c>
    </row>
    <row r="86" spans="1:13">
      <c r="A86" s="2">
        <v>0.84</v>
      </c>
      <c r="B86" s="8">
        <f>('Constants&amp;Equation'!$D$2*Input!$I$4)*((1-A86)^('Constants&amp;Equation'!$E$2))</f>
        <v>2.9119830028061056E+16</v>
      </c>
      <c r="C86" s="8">
        <f>('Constants&amp;Equation'!$D$3*Input!$I$5)*((1-A86)^('Constants&amp;Equation'!$E$3))</f>
        <v>2.7028987564268176E+16</v>
      </c>
      <c r="D86" s="8">
        <f>('Constants&amp;Equation'!$D$4*Input!$I$6)*((1-A86)^('Constants&amp;Equation'!$E$4))</f>
        <v>12986894614644.5</v>
      </c>
      <c r="E86" s="8">
        <f>('Constants&amp;Equation'!$D$5*Input!$I$7)*((1-A86)^('Constants&amp;Equation'!$E$5))</f>
        <v>62975717669.34565</v>
      </c>
      <c r="F86" s="8">
        <f>('Constants&amp;Equation'!$D$6*Input!$I$8)*((1-A86)^('Constants&amp;Equation'!$E$6))</f>
        <v>7.8698041038707824E+16</v>
      </c>
      <c r="G86" s="8">
        <f>('Constants&amp;Equation'!$D$7*Input!$I$9)*((1-A86)^('Constants&amp;Equation'!$E$7))</f>
        <v>198829432753004.66</v>
      </c>
      <c r="H86" s="8">
        <f>('Constants&amp;Equation'!$D$8*Input!$I$10)*((1-A86)^('Constants&amp;Equation'!$E$8))</f>
        <v>751982711175330.75</v>
      </c>
      <c r="I86" s="8">
        <f>('Constants&amp;Equation'!$D$9*Input!$I$11)*((1-A86)^('Constants&amp;Equation'!$E$9))</f>
        <v>1.3902409833822315E+17</v>
      </c>
      <c r="J86" s="22"/>
      <c r="K86" s="8">
        <f t="shared" si="2"/>
        <v>2302658791160528</v>
      </c>
      <c r="M86" s="5">
        <f t="shared" si="3"/>
        <v>24.476328901205296</v>
      </c>
    </row>
    <row r="87" spans="1:13">
      <c r="A87" s="2">
        <v>0.85</v>
      </c>
      <c r="B87" s="8">
        <f>('Constants&amp;Equation'!$D$2*Input!$I$4)*((1-A87)^('Constants&amp;Equation'!$E$2))</f>
        <v>2.9403101575146512E+16</v>
      </c>
      <c r="C87" s="8">
        <f>('Constants&amp;Equation'!$D$3*Input!$I$5)*((1-A87)^('Constants&amp;Equation'!$E$3))</f>
        <v>2.8278077798868532E+16</v>
      </c>
      <c r="D87" s="8">
        <f>('Constants&amp;Equation'!$D$4*Input!$I$6)*((1-A87)^('Constants&amp;Equation'!$E$4))</f>
        <v>13850899640406.627</v>
      </c>
      <c r="E87" s="8">
        <f>('Constants&amp;Equation'!$D$5*Input!$I$7)*((1-A87)^('Constants&amp;Equation'!$E$5))</f>
        <v>67174064164.774986</v>
      </c>
      <c r="F87" s="8">
        <f>('Constants&amp;Equation'!$D$6*Input!$I$8)*((1-A87)^('Constants&amp;Equation'!$E$6))</f>
        <v>8.3620146130374048E+16</v>
      </c>
      <c r="G87" s="8">
        <f>('Constants&amp;Equation'!$D$7*Input!$I$9)*((1-A87)^('Constants&amp;Equation'!$E$7))</f>
        <v>211975255455410.53</v>
      </c>
      <c r="H87" s="8">
        <f>('Constants&amp;Equation'!$D$8*Input!$I$10)*((1-A87)^('Constants&amp;Equation'!$E$8))</f>
        <v>800408388602278.12</v>
      </c>
      <c r="I87" s="8">
        <f>('Constants&amp;Equation'!$D$9*Input!$I$11)*((1-A87)^('Constants&amp;Equation'!$E$9))</f>
        <v>1.3679899479330634E+17</v>
      </c>
      <c r="J87" s="22"/>
      <c r="K87" s="8">
        <f t="shared" si="2"/>
        <v>1350849931373800</v>
      </c>
      <c r="M87" s="5">
        <f t="shared" si="3"/>
        <v>42.867089958852837</v>
      </c>
    </row>
    <row r="88" spans="1:13">
      <c r="A88" s="2">
        <v>0.86</v>
      </c>
      <c r="B88" s="8">
        <f>('Constants&amp;Equation'!$D$2*Input!$I$4)*((1-A88)^('Constants&amp;Equation'!$E$2))</f>
        <v>2.9708972223565624E+16</v>
      </c>
      <c r="C88" s="8">
        <f>('Constants&amp;Equation'!$D$3*Input!$I$5)*((1-A88)^('Constants&amp;Equation'!$E$3))</f>
        <v>2.9677283220797316E+16</v>
      </c>
      <c r="D88" s="8">
        <f>('Constants&amp;Equation'!$D$4*Input!$I$6)*((1-A88)^('Constants&amp;Equation'!$E$4))</f>
        <v>14838202013125.547</v>
      </c>
      <c r="E88" s="8">
        <f>('Constants&amp;Equation'!$D$5*Input!$I$7)*((1-A88)^('Constants&amp;Equation'!$E$5))</f>
        <v>71972171880.570663</v>
      </c>
      <c r="F88" s="8">
        <f>('Constants&amp;Equation'!$D$6*Input!$I$8)*((1-A88)^('Constants&amp;Equation'!$E$6))</f>
        <v>8.922290353168944E+16</v>
      </c>
      <c r="G88" s="8">
        <f>('Constants&amp;Equation'!$D$7*Input!$I$9)*((1-A88)^('Constants&amp;Equation'!$E$7))</f>
        <v>226991024448415.91</v>
      </c>
      <c r="H88" s="8">
        <f>('Constants&amp;Equation'!$D$8*Input!$I$10)*((1-A88)^('Constants&amp;Equation'!$E$8))</f>
        <v>855630128505345.12</v>
      </c>
      <c r="I88" s="8">
        <f>('Constants&amp;Equation'!$D$9*Input!$I$11)*((1-A88)^('Constants&amp;Equation'!$E$9))</f>
        <v>1.344596883552495E+17</v>
      </c>
      <c r="J88" s="22"/>
      <c r="K88" s="8">
        <f t="shared" si="2"/>
        <v>273518229229848</v>
      </c>
      <c r="M88" s="5">
        <f t="shared" si="3"/>
        <v>218.00406078498222</v>
      </c>
    </row>
    <row r="89" spans="1:13">
      <c r="A89" s="2">
        <v>0.87</v>
      </c>
      <c r="B89" s="8">
        <f>('Constants&amp;Equation'!$D$2*Input!$I$4)*((1-A89)^('Constants&amp;Equation'!$E$2))</f>
        <v>3.004106536297236E+16</v>
      </c>
      <c r="C89" s="8">
        <f>('Constants&amp;Equation'!$D$3*Input!$I$5)*((1-A89)^('Constants&amp;Equation'!$E$3))</f>
        <v>3.1257440971601644E+16</v>
      </c>
      <c r="D89" s="8">
        <f>('Constants&amp;Equation'!$D$4*Input!$I$6)*((1-A89)^('Constants&amp;Equation'!$E$4))</f>
        <v>15977233911667.381</v>
      </c>
      <c r="E89" s="8">
        <f>('Constants&amp;Equation'!$D$5*Input!$I$7)*((1-A89)^('Constants&amp;Equation'!$E$5))</f>
        <v>77508446842.496552</v>
      </c>
      <c r="F89" s="8">
        <f>('Constants&amp;Equation'!$D$6*Input!$I$8)*((1-A89)^('Constants&amp;Equation'!$E$6))</f>
        <v>9.5659907042428768E+16</v>
      </c>
      <c r="G89" s="8">
        <f>('Constants&amp;Equation'!$D$7*Input!$I$9)*((1-A89)^('Constants&amp;Equation'!$E$7))</f>
        <v>244306988774833.22</v>
      </c>
      <c r="H89" s="8">
        <f>('Constants&amp;Equation'!$D$8*Input!$I$10)*((1-A89)^('Constants&amp;Equation'!$E$8))</f>
        <v>919197125145125</v>
      </c>
      <c r="I89" s="8">
        <f>('Constants&amp;Equation'!$D$9*Input!$I$11)*((1-A89)^('Constants&amp;Equation'!$E$9))</f>
        <v>1.3199148939785448E+17</v>
      </c>
      <c r="J89" s="22"/>
      <c r="K89" s="8">
        <f t="shared" si="2"/>
        <v>956091385942784</v>
      </c>
      <c r="M89" s="5">
        <f t="shared" si="3"/>
        <v>64.385885556910992</v>
      </c>
    </row>
    <row r="90" spans="1:13">
      <c r="A90" s="2">
        <v>0.88</v>
      </c>
      <c r="B90" s="8">
        <f>('Constants&amp;Equation'!$D$2*Input!$I$4)*((1-A90)^('Constants&amp;Equation'!$E$2))</f>
        <v>3.0403924553387624E+16</v>
      </c>
      <c r="C90" s="8">
        <f>('Constants&amp;Equation'!$D$3*Input!$I$5)*((1-A90)^('Constants&amp;Equation'!$E$3))</f>
        <v>3.305878546099892E+16</v>
      </c>
      <c r="D90" s="8">
        <f>('Constants&amp;Equation'!$D$4*Input!$I$6)*((1-A90)^('Constants&amp;Equation'!$E$4))</f>
        <v>17305899427111.334</v>
      </c>
      <c r="E90" s="8">
        <f>('Constants&amp;Equation'!$D$5*Input!$I$7)*((1-A90)^('Constants&amp;Equation'!$E$5))</f>
        <v>83967430311.510208</v>
      </c>
      <c r="F90" s="8">
        <f>('Constants&amp;Equation'!$D$6*Input!$I$8)*((1-A90)^('Constants&amp;Equation'!$E$6))</f>
        <v>1.0313506209395102E+17</v>
      </c>
      <c r="G90" s="8">
        <f>('Constants&amp;Equation'!$D$7*Input!$I$9)*((1-A90)^('Constants&amp;Equation'!$E$7))</f>
        <v>264496482150950.37</v>
      </c>
      <c r="H90" s="8">
        <f>('Constants&amp;Equation'!$D$8*Input!$I$10)*((1-A90)^('Constants&amp;Equation'!$E$8))</f>
        <v>993170049168837.12</v>
      </c>
      <c r="I90" s="8">
        <f>('Constants&amp;Equation'!$D$9*Input!$I$11)*((1-A90)^('Constants&amp;Equation'!$E$9))</f>
        <v>1.2937650144583861E+17</v>
      </c>
      <c r="J90" s="22"/>
      <c r="K90" s="8">
        <f t="shared" si="2"/>
        <v>2373058526033232</v>
      </c>
      <c r="M90" s="5">
        <f t="shared" si="3"/>
        <v>26.861753174928623</v>
      </c>
    </row>
    <row r="91" spans="1:13">
      <c r="A91" s="2">
        <v>0.89</v>
      </c>
      <c r="B91" s="8">
        <f>('Constants&amp;Equation'!$D$2*Input!$I$4)*((1-A91)^('Constants&amp;Equation'!$E$2))</f>
        <v>3.080334856704458E+16</v>
      </c>
      <c r="C91" s="8">
        <f>('Constants&amp;Equation'!$D$3*Input!$I$5)*((1-A91)^('Constants&amp;Equation'!$E$3))</f>
        <v>3.5134913341378108E+16</v>
      </c>
      <c r="D91" s="8">
        <f>('Constants&amp;Equation'!$D$4*Input!$I$6)*((1-A91)^('Constants&amp;Equation'!$E$4))</f>
        <v>18875877893305.066</v>
      </c>
      <c r="E91" s="8">
        <f>('Constants&amp;Equation'!$D$5*Input!$I$7)*((1-A91)^('Constants&amp;Equation'!$E$5))</f>
        <v>91600769304.607315</v>
      </c>
      <c r="F91" s="8">
        <f>('Constants&amp;Equation'!$D$6*Input!$I$8)*((1-A91)^('Constants&amp;Equation'!$E$6))</f>
        <v>1.1192512333675954E+17</v>
      </c>
      <c r="G91" s="8">
        <f>('Constants&amp;Equation'!$D$7*Input!$I$9)*((1-A91)^('Constants&amp;Equation'!$E$7))</f>
        <v>288340835553859.37</v>
      </c>
      <c r="H91" s="8">
        <f>('Constants&amp;Equation'!$D$8*Input!$I$10)*((1-A91)^('Constants&amp;Equation'!$E$8))</f>
        <v>1080351682263325.3</v>
      </c>
      <c r="I91" s="8">
        <f>('Constants&amp;Equation'!$D$9*Input!$I$11)*((1-A91)^('Constants&amp;Equation'!$E$9))</f>
        <v>1.2659258340350747E+17</v>
      </c>
      <c r="J91" s="22"/>
      <c r="K91" s="8">
        <f t="shared" si="2"/>
        <v>4024348060886364</v>
      </c>
      <c r="M91" s="5">
        <f t="shared" si="3"/>
        <v>16.461170261520387</v>
      </c>
    </row>
    <row r="92" spans="1:13">
      <c r="A92" s="2">
        <v>0.9</v>
      </c>
      <c r="B92" s="8">
        <f>('Constants&amp;Equation'!$D$2*Input!$I$4)*((1-A92)^('Constants&amp;Equation'!$E$2))</f>
        <v>3.1246892484749388E+16</v>
      </c>
      <c r="C92" s="8">
        <f>('Constants&amp;Equation'!$D$3*Input!$I$5)*((1-A92)^('Constants&amp;Equation'!$E$3))</f>
        <v>3.7558977995671272E+16</v>
      </c>
      <c r="D92" s="8">
        <f>('Constants&amp;Equation'!$D$4*Input!$I$6)*((1-A92)^('Constants&amp;Equation'!$E$4))</f>
        <v>20759508120548.355</v>
      </c>
      <c r="E92" s="8">
        <f>('Constants&amp;Equation'!$D$5*Input!$I$7)*((1-A92)^('Constants&amp;Equation'!$E$5))</f>
        <v>100760769406.82236</v>
      </c>
      <c r="F92" s="8">
        <f>('Constants&amp;Equation'!$D$6*Input!$I$8)*((1-A92)^('Constants&amp;Equation'!$E$6))</f>
        <v>1.2241558312672962E+17</v>
      </c>
      <c r="G92" s="8">
        <f>('Constants&amp;Equation'!$D$7*Input!$I$9)*((1-A92)^('Constants&amp;Equation'!$E$7))</f>
        <v>316933171296509.81</v>
      </c>
      <c r="H92" s="8">
        <f>('Constants&amp;Equation'!$D$8*Input!$I$10)*((1-A92)^('Constants&amp;Equation'!$E$8))</f>
        <v>1184654965370610.7</v>
      </c>
      <c r="I92" s="8">
        <f>('Constants&amp;Equation'!$D$9*Input!$I$11)*((1-A92)^('Constants&amp;Equation'!$E$9))</f>
        <v>1.2361184578704432E+17</v>
      </c>
      <c r="J92" s="22"/>
      <c r="K92" s="8">
        <f t="shared" si="2"/>
        <v>5974392831504828</v>
      </c>
      <c r="M92" s="5">
        <f t="shared" si="3"/>
        <v>11.573320521413027</v>
      </c>
    </row>
    <row r="93" spans="1:13">
      <c r="A93" s="2">
        <v>0.91</v>
      </c>
      <c r="B93" s="8">
        <f>('Constants&amp;Equation'!$D$2*Input!$I$4)*((1-A93)^('Constants&amp;Equation'!$E$2))</f>
        <v>3.1744643679489152E+16</v>
      </c>
      <c r="C93" s="8">
        <f>('Constants&amp;Equation'!$D$3*Input!$I$5)*((1-A93)^('Constants&amp;Equation'!$E$3))</f>
        <v>4.0433748898576024E+16</v>
      </c>
      <c r="D93" s="8">
        <f>('Constants&amp;Equation'!$D$4*Input!$I$6)*((1-A93)^('Constants&amp;Equation'!$E$4))</f>
        <v>23061260129390.113</v>
      </c>
      <c r="E93" s="8">
        <f>('Constants&amp;Equation'!$D$5*Input!$I$7)*((1-A93)^('Constants&amp;Equation'!$E$5))</f>
        <v>111956316085.78355</v>
      </c>
      <c r="F93" s="8">
        <f>('Constants&amp;Equation'!$D$6*Input!$I$8)*((1-A93)^('Constants&amp;Equation'!$E$6))</f>
        <v>1.3516017543424469E+17</v>
      </c>
      <c r="G93" s="8">
        <f>('Constants&amp;Equation'!$D$7*Input!$I$9)*((1-A93)^('Constants&amp;Equation'!$E$7))</f>
        <v>351851273232437.62</v>
      </c>
      <c r="H93" s="8">
        <f>('Constants&amp;Equation'!$D$8*Input!$I$10)*((1-A93)^('Constants&amp;Equation'!$E$8))</f>
        <v>1311714660333523</v>
      </c>
      <c r="I93" s="8">
        <f>('Constants&amp;Equation'!$D$9*Input!$I$11)*((1-A93)^('Constants&amp;Equation'!$E$9))</f>
        <v>1.203984008991272E+17</v>
      </c>
      <c r="J93" s="22"/>
      <c r="K93" s="8">
        <f t="shared" si="2"/>
        <v>8314192685725044</v>
      </c>
      <c r="M93" s="5">
        <f t="shared" si="3"/>
        <v>8.7264401793329327</v>
      </c>
    </row>
    <row r="94" spans="1:13">
      <c r="A94" s="2">
        <v>0.92</v>
      </c>
      <c r="B94" s="8">
        <f>('Constants&amp;Equation'!$D$2*Input!$I$4)*((1-A94)^('Constants&amp;Equation'!$E$2))</f>
        <v>3.2310474430941092E+16</v>
      </c>
      <c r="C94" s="8">
        <f>('Constants&amp;Equation'!$D$3*Input!$I$5)*((1-A94)^('Constants&amp;Equation'!$E$3))</f>
        <v>4.390871984031944E+16</v>
      </c>
      <c r="D94" s="8">
        <f>('Constants&amp;Equation'!$D$4*Input!$I$6)*((1-A94)^('Constants&amp;Equation'!$E$4))</f>
        <v>25937806858584.953</v>
      </c>
      <c r="E94" s="8">
        <f>('Constants&amp;Equation'!$D$5*Input!$I$7)*((1-A94)^('Constants&amp;Equation'!$E$5))</f>
        <v>125950736917.56952</v>
      </c>
      <c r="F94" s="8">
        <f>('Constants&amp;Equation'!$D$6*Input!$I$8)*((1-A94)^('Constants&amp;Equation'!$E$6))</f>
        <v>1.5098441405923923E+17</v>
      </c>
      <c r="G94" s="8">
        <f>('Constants&amp;Equation'!$D$7*Input!$I$9)*((1-A94)^('Constants&amp;Equation'!$E$7))</f>
        <v>395459879054160.44</v>
      </c>
      <c r="H94" s="8">
        <f>('Constants&amp;Equation'!$D$8*Input!$I$10)*((1-A94)^('Constants&amp;Equation'!$E$8))</f>
        <v>1469954396979553</v>
      </c>
      <c r="I94" s="8">
        <f>('Constants&amp;Equation'!$D$9*Input!$I$11)*((1-A94)^('Constants&amp;Equation'!$E$9))</f>
        <v>1.1690486592649173E+17</v>
      </c>
      <c r="J94" s="22"/>
      <c r="K94" s="8">
        <f t="shared" si="2"/>
        <v>1.1176847723465604E+16</v>
      </c>
      <c r="M94" s="5">
        <f t="shared" si="3"/>
        <v>6.8570847392210279</v>
      </c>
    </row>
    <row r="95" spans="1:13">
      <c r="A95" s="2">
        <v>0.93</v>
      </c>
      <c r="B95" s="8">
        <f>('Constants&amp;Equation'!$D$2*Input!$I$4)*((1-A95)^('Constants&amp;Equation'!$E$2))</f>
        <v>3.2964168625779984E+16</v>
      </c>
      <c r="C95" s="8">
        <f>('Constants&amp;Equation'!$D$3*Input!$I$5)*((1-A95)^('Constants&amp;Equation'!$E$3))</f>
        <v>4.8210888826870672E+16</v>
      </c>
      <c r="D95" s="8">
        <f>('Constants&amp;Equation'!$D$4*Input!$I$6)*((1-A95)^('Constants&amp;Equation'!$E$4))</f>
        <v>29635292297753.984</v>
      </c>
      <c r="E95" s="8">
        <f>('Constants&amp;Equation'!$D$5*Input!$I$7)*((1-A95)^('Constants&amp;Equation'!$E$5))</f>
        <v>143943545566.42621</v>
      </c>
      <c r="F95" s="8">
        <f>('Constants&amp;Equation'!$D$6*Input!$I$8)*((1-A95)^('Constants&amp;Equation'!$E$6))</f>
        <v>1.7117665995993824E+17</v>
      </c>
      <c r="G95" s="8">
        <f>('Constants&amp;Equation'!$D$7*Input!$I$9)*((1-A95)^('Constants&amp;Equation'!$E$7))</f>
        <v>451471604741044.06</v>
      </c>
      <c r="H95" s="8">
        <f>('Constants&amp;Equation'!$D$8*Input!$I$10)*((1-A95)^('Constants&amp;Equation'!$E$8))</f>
        <v>1672561417826746.7</v>
      </c>
      <c r="I95" s="8">
        <f>('Constants&amp;Equation'!$D$9*Input!$I$11)*((1-A95)^('Constants&amp;Equation'!$E$9))</f>
        <v>1.130666699340609E+17</v>
      </c>
      <c r="J95" s="22"/>
      <c r="K95" s="8">
        <f t="shared" si="2"/>
        <v>1.4765613304051892E+16</v>
      </c>
      <c r="M95" s="5">
        <f t="shared" si="3"/>
        <v>5.5301573099765422</v>
      </c>
    </row>
    <row r="96" spans="1:13">
      <c r="A96" s="2">
        <v>0.94</v>
      </c>
      <c r="B96" s="8">
        <f>('Constants&amp;Equation'!$D$2*Input!$I$4)*((1-A96)^('Constants&amp;Equation'!$E$2))</f>
        <v>3.3735266515492888E+16</v>
      </c>
      <c r="C96" s="8">
        <f>('Constants&amp;Equation'!$D$3*Input!$I$5)*((1-A96)^('Constants&amp;Equation'!$E$3))</f>
        <v>5.3704155422646064E+16</v>
      </c>
      <c r="D96" s="8">
        <f>('Constants&amp;Equation'!$D$4*Input!$I$6)*((1-A96)^('Constants&amp;Equation'!$E$4))</f>
        <v>34563849955965.512</v>
      </c>
      <c r="E96" s="8">
        <f>('Constants&amp;Equation'!$D$5*Input!$I$7)*((1-A96)^('Constants&amp;Equation'!$E$5))</f>
        <v>167933929397.00089</v>
      </c>
      <c r="F96" s="8">
        <f>('Constants&amp;Equation'!$D$6*Input!$I$8)*((1-A96)^('Constants&amp;Equation'!$E$6))</f>
        <v>1.9786752902222061E+17</v>
      </c>
      <c r="G96" s="8">
        <f>('Constants&amp;Equation'!$D$7*Input!$I$9)*((1-A96)^('Constants&amp;Equation'!$E$7))</f>
        <v>526067722436254.37</v>
      </c>
      <c r="H96" s="8">
        <f>('Constants&amp;Equation'!$D$8*Input!$I$10)*((1-A96)^('Constants&amp;Equation'!$E$8))</f>
        <v>1941420539366280.7</v>
      </c>
      <c r="I96" s="8">
        <f>('Constants&amp;Equation'!$D$9*Input!$I$11)*((1-A96)^('Constants&amp;Equation'!$E$9))</f>
        <v>1.087922362838727E+17</v>
      </c>
      <c r="J96" s="22"/>
      <c r="K96" s="8">
        <f t="shared" si="2"/>
        <v>1.9408257334760956E+16</v>
      </c>
      <c r="M96" s="5">
        <f t="shared" si="3"/>
        <v>4.534155333612544</v>
      </c>
    </row>
    <row r="97" spans="1:13">
      <c r="A97" s="2">
        <v>0.95</v>
      </c>
      <c r="B97" s="8">
        <f>('Constants&amp;Equation'!$D$2*Input!$I$4)*((1-A97)^('Constants&amp;Equation'!$E$2))</f>
        <v>3.4670597998064088E+16</v>
      </c>
      <c r="C97" s="8">
        <f>('Constants&amp;Equation'!$D$3*Input!$I$5)*((1-A97)^('Constants&amp;Equation'!$E$3))</f>
        <v>6.1014739763350176E+16</v>
      </c>
      <c r="D97" s="8">
        <f>('Constants&amp;Equation'!$D$4*Input!$I$6)*((1-A97)^('Constants&amp;Equation'!$E$4))</f>
        <v>41461498540445.93</v>
      </c>
      <c r="E97" s="8">
        <f>('Constants&amp;Equation'!$D$5*Input!$I$7)*((1-A97)^('Constants&amp;Equation'!$E$5))</f>
        <v>201520421344.05106</v>
      </c>
      <c r="F97" s="8">
        <f>('Constants&amp;Equation'!$D$6*Input!$I$8)*((1-A97)^('Constants&amp;Equation'!$E$6))</f>
        <v>2.3485775307950166E+17</v>
      </c>
      <c r="G97" s="8">
        <f>('Constants&amp;Equation'!$D$7*Input!$I$9)*((1-A97)^('Constants&amp;Equation'!$E$7))</f>
        <v>630361168634752.87</v>
      </c>
      <c r="H97" s="8">
        <f>('Constants&amp;Equation'!$D$8*Input!$I$10)*((1-A97)^('Constants&amp;Equation'!$E$8))</f>
        <v>2315729802522239</v>
      </c>
      <c r="I97" s="8">
        <f>('Constants&amp;Equation'!$D$9*Input!$I$11)*((1-A97)^('Constants&amp;Equation'!$E$9))</f>
        <v>1.0394475800522058E+17</v>
      </c>
      <c r="J97" s="22"/>
      <c r="K97" s="8">
        <f t="shared" si="2"/>
        <v>2.5672319098110892E+16</v>
      </c>
      <c r="M97" s="5">
        <f t="shared" si="3"/>
        <v>3.7533485019543846</v>
      </c>
    </row>
    <row r="98" spans="1:13">
      <c r="A98" s="2">
        <v>0.96</v>
      </c>
      <c r="B98" s="8">
        <f>('Constants&amp;Equation'!$D$2*Input!$I$4)*((1-A98)^('Constants&amp;Equation'!$E$2))</f>
        <v>3.58507160566009E+16</v>
      </c>
      <c r="C98" s="8">
        <f>('Constants&amp;Equation'!$D$3*Input!$I$5)*((1-A98)^('Constants&amp;Equation'!$E$3))</f>
        <v>7.1329925822468008E+16</v>
      </c>
      <c r="D98" s="8">
        <f>('Constants&amp;Equation'!$D$4*Input!$I$6)*((1-A98)^('Constants&amp;Equation'!$E$4))</f>
        <v>51803748670957.516</v>
      </c>
      <c r="E98" s="8">
        <f>('Constants&amp;Equation'!$D$5*Input!$I$7)*((1-A98)^('Constants&amp;Equation'!$E$5))</f>
        <v>251900077000.64044</v>
      </c>
      <c r="F98" s="8">
        <f>('Constants&amp;Equation'!$D$6*Input!$I$8)*((1-A98)^('Constants&amp;Equation'!$E$6))</f>
        <v>2.8966786196875392E+17</v>
      </c>
      <c r="G98" s="8">
        <f>('Constants&amp;Equation'!$D$7*Input!$I$9)*((1-A98)^('Constants&amp;Equation'!$E$7))</f>
        <v>786546105252958.62</v>
      </c>
      <c r="H98" s="8">
        <f>('Constants&amp;Equation'!$D$8*Input!$I$10)*((1-A98)^('Constants&amp;Equation'!$E$8))</f>
        <v>2873425009761581.5</v>
      </c>
      <c r="I98" s="8">
        <f>('Constants&amp;Equation'!$D$9*Input!$I$11)*((1-A98)^('Constants&amp;Equation'!$E$9))</f>
        <v>9.830488268330304E+16</v>
      </c>
      <c r="J98" s="22"/>
      <c r="K98" s="8">
        <f t="shared" si="2"/>
        <v>3.4640859911943192E+16</v>
      </c>
      <c r="M98" s="5">
        <f t="shared" si="3"/>
        <v>3.1182537618170074</v>
      </c>
    </row>
    <row r="99" spans="1:13">
      <c r="A99" s="2">
        <v>0.97</v>
      </c>
      <c r="B99" s="8">
        <f>('Constants&amp;Equation'!$D$2*Input!$I$4)*((1-A99)^('Constants&amp;Equation'!$E$2))</f>
        <v>3.7431621857663496E+16</v>
      </c>
      <c r="C99" s="8">
        <f>('Constants&amp;Equation'!$D$3*Input!$I$5)*((1-A99)^('Constants&amp;Equation'!$E$3))</f>
        <v>8.7242657872663952E+16</v>
      </c>
      <c r="D99" s="8">
        <f>('Constants&amp;Equation'!$D$4*Input!$I$6)*((1-A99)^('Constants&amp;Equation'!$E$4))</f>
        <v>69031934965885.148</v>
      </c>
      <c r="E99" s="8">
        <f>('Constants&amp;Equation'!$D$5*Input!$I$7)*((1-A99)^('Constants&amp;Equation'!$E$5))</f>
        <v>335865996352.29077</v>
      </c>
      <c r="F99" s="8">
        <f>('Constants&amp;Equation'!$D$6*Input!$I$8)*((1-A99)^('Constants&amp;Equation'!$E$6))</f>
        <v>3.7961444194113325E+17</v>
      </c>
      <c r="G99" s="8">
        <f>('Constants&amp;Equation'!$D$7*Input!$I$9)*((1-A99)^('Constants&amp;Equation'!$E$7))</f>
        <v>1046317313329431.9</v>
      </c>
      <c r="H99" s="8">
        <f>('Constants&amp;Equation'!$D$8*Input!$I$10)*((1-A99)^('Constants&amp;Equation'!$E$8))</f>
        <v>3795033603588384</v>
      </c>
      <c r="I99" s="8">
        <f>('Constants&amp;Equation'!$D$9*Input!$I$11)*((1-A99)^('Constants&amp;Equation'!$E$9))</f>
        <v>9.1483001498543648E+16</v>
      </c>
      <c r="J99" s="22"/>
      <c r="K99" s="8">
        <f t="shared" si="2"/>
        <v>4.8695686766705136E+16</v>
      </c>
      <c r="M99" s="5">
        <f t="shared" si="3"/>
        <v>2.5831780457531064</v>
      </c>
    </row>
    <row r="100" spans="1:13">
      <c r="A100" s="2">
        <v>0.98</v>
      </c>
      <c r="B100" s="8">
        <f>('Constants&amp;Equation'!$D$2*Input!$I$4)*((1-A100)^('Constants&amp;Equation'!$E$2))</f>
        <v>3.977886008817688E+16</v>
      </c>
      <c r="C100" s="8">
        <f>('Constants&amp;Equation'!$D$3*Input!$I$5)*((1-A100)^('Constants&amp;Equation'!$E$3))</f>
        <v>1.1587580636242432E+17</v>
      </c>
      <c r="D100" s="8">
        <f>('Constants&amp;Equation'!$D$4*Input!$I$6)*((1-A100)^('Constants&amp;Equation'!$E$4))</f>
        <v>103463966363659.72</v>
      </c>
      <c r="E100" s="8">
        <f>('Constants&amp;Equation'!$D$5*Input!$I$7)*((1-A100)^('Constants&amp;Equation'!$E$5))</f>
        <v>503797360347.77612</v>
      </c>
      <c r="F100" s="8">
        <f>('Constants&amp;Equation'!$D$6*Input!$I$8)*((1-A100)^('Constants&amp;Equation'!$E$6))</f>
        <v>5.5573597301657792E+17</v>
      </c>
      <c r="G100" s="8">
        <f>('Constants&amp;Equation'!$D$7*Input!$I$9)*((1-A100)^('Constants&amp;Equation'!$E$7))</f>
        <v>1564393275920339.3</v>
      </c>
      <c r="H100" s="8">
        <f>('Constants&amp;Equation'!$D$8*Input!$I$10)*((1-A100)^('Constants&amp;Equation'!$E$8))</f>
        <v>5616889410779598</v>
      </c>
      <c r="I100" s="8">
        <f>('Constants&amp;Equation'!$D$9*Input!$I$11)*((1-A100)^('Constants&amp;Equation'!$E$9))</f>
        <v>8.266422345032648E+16</v>
      </c>
      <c r="J100" s="22"/>
      <c r="K100" s="8">
        <f t="shared" si="2"/>
        <v>7.4429089031963456E+16</v>
      </c>
      <c r="M100" s="5">
        <f t="shared" si="3"/>
        <v>2.1137236225654097</v>
      </c>
    </row>
    <row r="101" spans="1:13">
      <c r="A101" s="2">
        <v>0.99</v>
      </c>
      <c r="B101" s="8">
        <f>('Constants&amp;Equation'!$D$2*Input!$I$4)*((1-A101)^('Constants&amp;Equation'!$E$2))</f>
        <v>4.4137408787499096E+16</v>
      </c>
      <c r="C101" s="8">
        <f>('Constants&amp;Equation'!$D$3*Input!$I$5)*((1-A101)^('Constants&amp;Equation'!$E$3))</f>
        <v>1.8824080279518067E+17</v>
      </c>
      <c r="D101" s="8">
        <f>('Constants&amp;Equation'!$D$4*Input!$I$6)*((1-A101)^('Constants&amp;Equation'!$E$4))</f>
        <v>206641268447468.31</v>
      </c>
      <c r="E101" s="8">
        <f>('Constants&amp;Equation'!$D$5*Input!$I$7)*((1-A101)^('Constants&amp;Equation'!$E$5))</f>
        <v>1007589133419.5259</v>
      </c>
      <c r="F101" s="8">
        <f>('Constants&amp;Equation'!$D$6*Input!$I$8)*((1-A101)^('Constants&amp;Equation'!$E$6))</f>
        <v>1.0661951574662331E+18</v>
      </c>
      <c r="G101" s="8">
        <f>('Constants&amp;Equation'!$D$7*Input!$I$9)*((1-A101)^('Constants&amp;Equation'!$E$7))</f>
        <v>3111484889951487</v>
      </c>
      <c r="H101" s="8">
        <f>('Constants&amp;Equation'!$D$8*Input!$I$10)*((1-A101)^('Constants&amp;Equation'!$E$8))</f>
        <v>1.0979735523199116E+16</v>
      </c>
      <c r="I101" s="8">
        <f>('Constants&amp;Equation'!$D$9*Input!$I$11)*((1-A101)^('Constants&amp;Equation'!$E$9))</f>
        <v>6.9512049169111592E+16</v>
      </c>
      <c r="J101" s="22"/>
      <c r="K101" s="8">
        <f t="shared" si="2"/>
        <v>1.4078526784928262E+17</v>
      </c>
      <c r="M101" s="5">
        <f t="shared" si="3"/>
        <v>1.6741548412111056</v>
      </c>
    </row>
  </sheetData>
  <sheetProtection sheet="1" objects="1" scenarios="1"/>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G101"/>
  <sheetViews>
    <sheetView workbookViewId="0">
      <selection activeCell="E25" sqref="E25"/>
    </sheetView>
  </sheetViews>
  <sheetFormatPr baseColWidth="10" defaultRowHeight="15"/>
  <cols>
    <col min="1" max="1" width="17.140625" style="2" bestFit="1" customWidth="1"/>
    <col min="2" max="2" width="25.28515625" style="2" bestFit="1" customWidth="1"/>
    <col min="3" max="3" width="24.28515625" style="2" bestFit="1" customWidth="1"/>
    <col min="4" max="5" width="26" style="2" bestFit="1" customWidth="1"/>
    <col min="6" max="6" width="11.42578125" style="2"/>
    <col min="7" max="7" width="25.28515625" style="2" bestFit="1" customWidth="1"/>
    <col min="8" max="16384" width="11.42578125" style="2"/>
  </cols>
  <sheetData>
    <row r="1" spans="1:7">
      <c r="A1" s="1" t="s">
        <v>21</v>
      </c>
      <c r="B1" s="1" t="s">
        <v>33</v>
      </c>
      <c r="C1" s="1" t="s">
        <v>34</v>
      </c>
      <c r="D1" s="1" t="s">
        <v>39</v>
      </c>
      <c r="E1" s="1" t="s">
        <v>40</v>
      </c>
      <c r="G1" s="1"/>
    </row>
    <row r="2" spans="1:7">
      <c r="A2" s="1" t="s">
        <v>22</v>
      </c>
    </row>
    <row r="3" spans="1:7">
      <c r="A3" s="2">
        <v>0.01</v>
      </c>
      <c r="B3" s="5">
        <f>(('Constants&amp;Equation'!$F$2-'Constants&amp;Equation'!$G$2)/(1+((('Segregation - Table'!B3+'Segregation - Table'!C3)/'Constants&amp;Equation'!$H$2)^'Constants&amp;Equation'!$I$2)+((('Segregation - Table'!M3-1)/'Constants&amp;Equation'!$J$2)^'Constants&amp;Equation'!$K$2)))+'Constants&amp;Equation'!$G$2</f>
        <v>369.72078896578722</v>
      </c>
      <c r="C3" s="5">
        <f>(('Constants&amp;Equation'!$F$2-'Constants&amp;Equation'!$G$2)/(1+((('Segregation - Table'!B3+'Segregation - Table'!C3)/'Constants&amp;Equation'!$H$2)^'Constants&amp;Equation'!$I$2))+'Constants&amp;Equation'!$G$2)</f>
        <v>389.60180215496274</v>
      </c>
      <c r="D3" s="5">
        <f>1/('Constants&amp;Equation'!$L$2*'Calculation Mobility&amp;Resistivit'!B3*'Segregation - Table'!K3)</f>
        <v>1.1529406721807158</v>
      </c>
      <c r="E3" s="5">
        <f>1/(C3*'Constants&amp;Equation'!$L$2*'Segregation - Table'!K3)</f>
        <v>1.0941071950685006</v>
      </c>
      <c r="G3" s="5"/>
    </row>
    <row r="4" spans="1:7">
      <c r="A4" s="2">
        <v>0.02</v>
      </c>
      <c r="B4" s="5">
        <f>(('Constants&amp;Equation'!$F$2-'Constants&amp;Equation'!$G$2)/(1+((('Segregation - Table'!B4+'Segregation - Table'!C4)/'Constants&amp;Equation'!$H$2)^'Constants&amp;Equation'!$I$2)+((('Segregation - Table'!M4-1)/'Constants&amp;Equation'!$J$2)^'Constants&amp;Equation'!$K$2)))+'Constants&amp;Equation'!$G$2</f>
        <v>369.46895197491995</v>
      </c>
      <c r="C4" s="5">
        <f>(('Constants&amp;Equation'!$F$2-'Constants&amp;Equation'!$G$2)/(1+((('Segregation - Table'!B4+'Segregation - Table'!C4)/'Constants&amp;Equation'!$H$2)^'Constants&amp;Equation'!$I$2))+'Constants&amp;Equation'!$G$2)</f>
        <v>389.46299128669153</v>
      </c>
      <c r="D4" s="5">
        <f>1/('Constants&amp;Equation'!$L$2*'Calculation Mobility&amp;Resistivit'!B4*'Segregation - Table'!K4)</f>
        <v>1.1552815918626358</v>
      </c>
      <c r="E4" s="5">
        <f>1/(C4*'Constants&amp;Equation'!$L$2*'Segregation - Table'!K4)</f>
        <v>1.0959723735783649</v>
      </c>
      <c r="G4" s="5"/>
    </row>
    <row r="5" spans="1:7">
      <c r="A5" s="2">
        <v>0.03</v>
      </c>
      <c r="B5" s="5">
        <f>(('Constants&amp;Equation'!$F$2-'Constants&amp;Equation'!$G$2)/(1+((('Segregation - Table'!B5+'Segregation - Table'!C5)/'Constants&amp;Equation'!$H$2)^'Constants&amp;Equation'!$I$2)+((('Segregation - Table'!M5-1)/'Constants&amp;Equation'!$J$2)^'Constants&amp;Equation'!$K$2)))+'Constants&amp;Equation'!$G$2</f>
        <v>369.21313731191191</v>
      </c>
      <c r="C5" s="5">
        <f>(('Constants&amp;Equation'!$F$2-'Constants&amp;Equation'!$G$2)/(1+((('Segregation - Table'!B5+'Segregation - Table'!C5)/'Constants&amp;Equation'!$H$2)^'Constants&amp;Equation'!$I$2))+'Constants&amp;Equation'!$G$2)</f>
        <v>389.32228758044931</v>
      </c>
      <c r="D5" s="5">
        <f>1/('Constants&amp;Equation'!$L$2*'Calculation Mobility&amp;Resistivit'!B5*'Segregation - Table'!K5)</f>
        <v>1.1576848772727029</v>
      </c>
      <c r="E5" s="5">
        <f>1/(C5*'Constants&amp;Equation'!$L$2*'Segregation - Table'!K5)</f>
        <v>1.0978885082916963</v>
      </c>
      <c r="G5" s="5"/>
    </row>
    <row r="6" spans="1:7">
      <c r="A6" s="2">
        <v>0.04</v>
      </c>
      <c r="B6" s="5">
        <f>(('Constants&amp;Equation'!$F$2-'Constants&amp;Equation'!$G$2)/(1+((('Segregation - Table'!B6+'Segregation - Table'!C6)/'Constants&amp;Equation'!$H$2)^'Constants&amp;Equation'!$I$2)+((('Segregation - Table'!M6-1)/'Constants&amp;Equation'!$J$2)^'Constants&amp;Equation'!$K$2)))+'Constants&amp;Equation'!$G$2</f>
        <v>368.95323386592162</v>
      </c>
      <c r="C6" s="5">
        <f>(('Constants&amp;Equation'!$F$2-'Constants&amp;Equation'!$G$2)/(1+((('Segregation - Table'!B6+'Segregation - Table'!C6)/'Constants&amp;Equation'!$H$2)^'Constants&amp;Equation'!$I$2))+'Constants&amp;Equation'!$G$2)</f>
        <v>389.17964491433179</v>
      </c>
      <c r="D6" s="5">
        <f>1/('Constants&amp;Equation'!$L$2*'Calculation Mobility&amp;Resistivit'!B6*'Segregation - Table'!K6)</f>
        <v>1.1601528362000859</v>
      </c>
      <c r="E6" s="5">
        <f>1/(C6*'Constants&amp;Equation'!$L$2*'Segregation - Table'!K6)</f>
        <v>1.0998574727333577</v>
      </c>
      <c r="G6" s="5"/>
    </row>
    <row r="7" spans="1:7">
      <c r="A7" s="2">
        <v>0.05</v>
      </c>
      <c r="B7" s="5">
        <f>(('Constants&amp;Equation'!$F$2-'Constants&amp;Equation'!$G$2)/(1+((('Segregation - Table'!B7+'Segregation - Table'!C7)/'Constants&amp;Equation'!$H$2)^'Constants&amp;Equation'!$I$2)+((('Segregation - Table'!M7-1)/'Constants&amp;Equation'!$J$2)^'Constants&amp;Equation'!$K$2)))+'Constants&amp;Equation'!$G$2</f>
        <v>368.68912604211681</v>
      </c>
      <c r="C7" s="5">
        <f>(('Constants&amp;Equation'!$F$2-'Constants&amp;Equation'!$G$2)/(1+((('Segregation - Table'!B7+'Segregation - Table'!C7)/'Constants&amp;Equation'!$H$2)^'Constants&amp;Equation'!$I$2))+'Constants&amp;Equation'!$G$2)</f>
        <v>389.03501554592845</v>
      </c>
      <c r="D7" s="5">
        <f>1/('Constants&amp;Equation'!$L$2*'Calculation Mobility&amp;Resistivit'!B7*'Segregation - Table'!K7)</f>
        <v>1.1626878909288318</v>
      </c>
      <c r="E7" s="5">
        <f>1/(C7*'Constants&amp;Equation'!$L$2*'Segregation - Table'!K7)</f>
        <v>1.101881232373787</v>
      </c>
      <c r="G7" s="5"/>
    </row>
    <row r="8" spans="1:7">
      <c r="A8" s="2">
        <v>0.06</v>
      </c>
      <c r="B8" s="5">
        <f>(('Constants&amp;Equation'!$F$2-'Constants&amp;Equation'!$G$2)/(1+((('Segregation - Table'!B8+'Segregation - Table'!C8)/'Constants&amp;Equation'!$H$2)^'Constants&amp;Equation'!$I$2)+((('Segregation - Table'!M8-1)/'Constants&amp;Equation'!$J$2)^'Constants&amp;Equation'!$K$2)))+'Constants&amp;Equation'!$G$2</f>
        <v>368.42069352329594</v>
      </c>
      <c r="C8" s="5">
        <f>(('Constants&amp;Equation'!$F$2-'Constants&amp;Equation'!$G$2)/(1+((('Segregation - Table'!B8+'Segregation - Table'!C8)/'Constants&amp;Equation'!$H$2)^'Constants&amp;Equation'!$I$2))+'Constants&amp;Equation'!$G$2)</f>
        <v>388.88835003766093</v>
      </c>
      <c r="D8" s="5">
        <f>1/('Constants&amp;Equation'!$L$2*'Calculation Mobility&amp;Resistivit'!B8*'Segregation - Table'!K8)</f>
        <v>1.1652925854281893</v>
      </c>
      <c r="E8" s="5">
        <f>1/(C8*'Constants&amp;Equation'!$L$2*'Segregation - Table'!K8)</f>
        <v>1.1039618503342459</v>
      </c>
      <c r="G8" s="5"/>
    </row>
    <row r="9" spans="1:7">
      <c r="A9" s="2">
        <v>7.0000000000000007E-2</v>
      </c>
      <c r="B9" s="5">
        <f>(('Constants&amp;Equation'!$F$2-'Constants&amp;Equation'!$G$2)/(1+((('Segregation - Table'!B9+'Segregation - Table'!C9)/'Constants&amp;Equation'!$H$2)^'Constants&amp;Equation'!$I$2)+((('Segregation - Table'!M9-1)/'Constants&amp;Equation'!$J$2)^'Constants&amp;Equation'!$K$2)))+'Constants&amp;Equation'!$G$2</f>
        <v>368.14781101568724</v>
      </c>
      <c r="C9" s="5">
        <f>(('Constants&amp;Equation'!$F$2-'Constants&amp;Equation'!$G$2)/(1+((('Segregation - Table'!B9+'Segregation - Table'!C9)/'Constants&amp;Equation'!$H$2)^'Constants&amp;Equation'!$I$2))+'Constants&amp;Equation'!$G$2)</f>
        <v>388.73959717784817</v>
      </c>
      <c r="D9" s="5">
        <f>1/('Constants&amp;Equation'!$L$2*'Calculation Mobility&amp;Resistivit'!B9*'Segregation - Table'!K9)</f>
        <v>1.1679695930921483</v>
      </c>
      <c r="E9" s="5">
        <f>1/(C9*'Constants&amp;Equation'!$L$2*'Segregation - Table'!K9)</f>
        <v>1.1061014935225113</v>
      </c>
      <c r="G9" s="5"/>
    </row>
    <row r="10" spans="1:7">
      <c r="A10" s="2">
        <v>0.08</v>
      </c>
      <c r="B10" s="5">
        <f>(('Constants&amp;Equation'!$F$2-'Constants&amp;Equation'!$G$2)/(1+((('Segregation - Table'!B10+'Segregation - Table'!C10)/'Constants&amp;Equation'!$H$2)^'Constants&amp;Equation'!$I$2)+((('Segregation - Table'!M10-1)/'Constants&amp;Equation'!$J$2)^'Constants&amp;Equation'!$K$2)))+'Constants&amp;Equation'!$G$2</f>
        <v>367.87034797766165</v>
      </c>
      <c r="C10" s="5">
        <f>(('Constants&amp;Equation'!$F$2-'Constants&amp;Equation'!$G$2)/(1+((('Segregation - Table'!B10+'Segregation - Table'!C10)/'Constants&amp;Equation'!$H$2)^'Constants&amp;Equation'!$I$2))+'Constants&amp;Equation'!$G$2)</f>
        <v>388.58870389720732</v>
      </c>
      <c r="D10" s="5">
        <f>1/('Constants&amp;Equation'!$L$2*'Calculation Mobility&amp;Resistivit'!B10*'Segregation - Table'!K10)</f>
        <v>1.1707217250778092</v>
      </c>
      <c r="E10" s="5">
        <f>1/(C10*'Constants&amp;Equation'!$L$2*'Segregation - Table'!K10)</f>
        <v>1.108302439237419</v>
      </c>
      <c r="G10" s="5"/>
    </row>
    <row r="11" spans="1:7">
      <c r="A11" s="2">
        <v>0.09</v>
      </c>
      <c r="B11" s="5">
        <f>(('Constants&amp;Equation'!$F$2-'Constants&amp;Equation'!$G$2)/(1+((('Segregation - Table'!B11+'Segregation - Table'!C11)/'Constants&amp;Equation'!$H$2)^'Constants&amp;Equation'!$I$2)+((('Segregation - Table'!M11-1)/'Constants&amp;Equation'!$J$2)^'Constants&amp;Equation'!$K$2)))+'Constants&amp;Equation'!$G$2</f>
        <v>367.58816832997348</v>
      </c>
      <c r="C11" s="5">
        <f>(('Constants&amp;Equation'!$F$2-'Constants&amp;Equation'!$G$2)/(1+((('Segregation - Table'!B11+'Segregation - Table'!C11)/'Constants&amp;Equation'!$H$2)^'Constants&amp;Equation'!$I$2))+'Constants&amp;Equation'!$G$2)</f>
        <v>388.43561518047193</v>
      </c>
      <c r="D11" s="5">
        <f>1/('Constants&amp;Equation'!$L$2*'Calculation Mobility&amp;Resistivit'!B11*'Segregation - Table'!K11)</f>
        <v>1.173551939297377</v>
      </c>
      <c r="E11" s="5">
        <f>1/(C11*'Constants&amp;Equation'!$L$2*'Segregation - Table'!K11)</f>
        <v>1.1105670822846274</v>
      </c>
      <c r="G11" s="5"/>
    </row>
    <row r="12" spans="1:7">
      <c r="A12" s="2">
        <v>0.1</v>
      </c>
      <c r="B12" s="5">
        <f>(('Constants&amp;Equation'!$F$2-'Constants&amp;Equation'!$G$2)/(1+((('Segregation - Table'!B12+'Segregation - Table'!C12)/'Constants&amp;Equation'!$H$2)^'Constants&amp;Equation'!$I$2)+((('Segregation - Table'!M12-1)/'Constants&amp;Equation'!$J$2)^'Constants&amp;Equation'!$K$2)))+'Constants&amp;Equation'!$G$2</f>
        <v>367.30113014601284</v>
      </c>
      <c r="C12" s="5">
        <f>(('Constants&amp;Equation'!$F$2-'Constants&amp;Equation'!$G$2)/(1+((('Segregation - Table'!B12+'Segregation - Table'!C12)/'Constants&amp;Equation'!$H$2)^'Constants&amp;Equation'!$I$2))+'Constants&amp;Equation'!$G$2)</f>
        <v>388.28027397278635</v>
      </c>
      <c r="D12" s="5">
        <f>1/('Constants&amp;Equation'!$L$2*'Calculation Mobility&amp;Resistivit'!B12*'Segregation - Table'!K12)</f>
        <v>1.1764633501243933</v>
      </c>
      <c r="E12" s="5">
        <f>1/(C12*'Constants&amp;Equation'!$L$2*'Segregation - Table'!K12)</f>
        <v>1.1128979426504169</v>
      </c>
      <c r="G12" s="5"/>
    </row>
    <row r="13" spans="1:7">
      <c r="A13" s="2">
        <v>0.11</v>
      </c>
      <c r="B13" s="5">
        <f>(('Constants&amp;Equation'!$F$2-'Constants&amp;Equation'!$G$2)/(1+((('Segregation - Table'!B13+'Segregation - Table'!C13)/'Constants&amp;Equation'!$H$2)^'Constants&amp;Equation'!$I$2)+((('Segregation - Table'!M13-1)/'Constants&amp;Equation'!$J$2)^'Constants&amp;Equation'!$K$2)))+'Constants&amp;Equation'!$G$2</f>
        <v>367.00908532040802</v>
      </c>
      <c r="C13" s="5">
        <f>(('Constants&amp;Equation'!$F$2-'Constants&amp;Equation'!$G$2)/(1+((('Segregation - Table'!B13+'Segregation - Table'!C13)/'Constants&amp;Equation'!$H$2)^'Constants&amp;Equation'!$I$2))+'Constants&amp;Equation'!$G$2)</f>
        <v>388.12262108050567</v>
      </c>
      <c r="D13" s="5">
        <f>1/('Constants&amp;Equation'!$L$2*'Calculation Mobility&amp;Resistivit'!B13*'Segregation - Table'!K13)</f>
        <v>1.1794592388813208</v>
      </c>
      <c r="E13" s="5">
        <f>1/(C13*'Constants&amp;Equation'!$L$2*'Segregation - Table'!K13)</f>
        <v>1.1152976737852918</v>
      </c>
      <c r="G13" s="5"/>
    </row>
    <row r="14" spans="1:7">
      <c r="A14" s="2">
        <v>0.12</v>
      </c>
      <c r="B14" s="5">
        <f>(('Constants&amp;Equation'!$F$2-'Constants&amp;Equation'!$G$2)/(1+((('Segregation - Table'!B14+'Segregation - Table'!C14)/'Constants&amp;Equation'!$H$2)^'Constants&amp;Equation'!$I$2)+((('Segregation - Table'!M14-1)/'Constants&amp;Equation'!$J$2)^'Constants&amp;Equation'!$K$2)))+'Constants&amp;Equation'!$G$2</f>
        <v>366.71187921415077</v>
      </c>
      <c r="C14" s="5">
        <f>(('Constants&amp;Equation'!$F$2-'Constants&amp;Equation'!$G$2)/(1+((('Segregation - Table'!B14+'Segregation - Table'!C14)/'Constants&amp;Equation'!$H$2)^'Constants&amp;Equation'!$I$2))+'Constants&amp;Equation'!$G$2)</f>
        <v>387.96259506600023</v>
      </c>
      <c r="D14" s="5">
        <f>1/('Constants&amp;Equation'!$L$2*'Calculation Mobility&amp;Resistivit'!B14*'Segregation - Table'!K14)</f>
        <v>1.1825430651829241</v>
      </c>
      <c r="E14" s="5">
        <f>1/(C14*'Constants&amp;Equation'!$L$2*'Segregation - Table'!K14)</f>
        <v>1.1177690715547437</v>
      </c>
      <c r="G14" s="5"/>
    </row>
    <row r="15" spans="1:7">
      <c r="A15" s="2">
        <v>0.13</v>
      </c>
      <c r="B15" s="5">
        <f>(('Constants&amp;Equation'!$F$2-'Constants&amp;Equation'!$G$2)/(1+((('Segregation - Table'!B15+'Segregation - Table'!C15)/'Constants&amp;Equation'!$H$2)^'Constants&amp;Equation'!$I$2)+((('Segregation - Table'!M15-1)/'Constants&amp;Equation'!$J$2)^'Constants&amp;Equation'!$K$2)))+'Constants&amp;Equation'!$G$2</f>
        <v>366.4093502742399</v>
      </c>
      <c r="C15" s="5">
        <f>(('Constants&amp;Equation'!$F$2-'Constants&amp;Equation'!$G$2)/(1+((('Segregation - Table'!B15+'Segregation - Table'!C15)/'Constants&amp;Equation'!$H$2)^'Constants&amp;Equation'!$I$2))+'Constants&amp;Equation'!$G$2)</f>
        <v>387.80013213602933</v>
      </c>
      <c r="D15" s="5">
        <f>1/('Constants&amp;Equation'!$L$2*'Calculation Mobility&amp;Resistivit'!B15*'Segregation - Table'!K15)</f>
        <v>1.1857184792180764</v>
      </c>
      <c r="E15" s="5">
        <f>1/(C15*'Constants&amp;Equation'!$L$2*'Segregation - Table'!K15)</f>
        <v>1.1203150839207543</v>
      </c>
      <c r="G15" s="5"/>
    </row>
    <row r="16" spans="1:7">
      <c r="A16" s="2">
        <v>0.14000000000000001</v>
      </c>
      <c r="B16" s="5">
        <f>(('Constants&amp;Equation'!$F$2-'Constants&amp;Equation'!$G$2)/(1+((('Segregation - Table'!B16+'Segregation - Table'!C16)/'Constants&amp;Equation'!$H$2)^'Constants&amp;Equation'!$I$2)+((('Segregation - Table'!M16-1)/'Constants&amp;Equation'!$J$2)^'Constants&amp;Equation'!$K$2)))+'Constants&amp;Equation'!$G$2</f>
        <v>366.10132962563375</v>
      </c>
      <c r="C16" s="5">
        <f>(('Constants&amp;Equation'!$F$2-'Constants&amp;Equation'!$G$2)/(1+((('Segregation - Table'!B16+'Segregation - Table'!C16)/'Constants&amp;Equation'!$H$2)^'Constants&amp;Equation'!$I$2))+'Constants&amp;Equation'!$G$2)</f>
        <v>387.63516602321448</v>
      </c>
      <c r="D16" s="5">
        <f>1/('Constants&amp;Equation'!$L$2*'Calculation Mobility&amp;Resistivit'!B16*'Segregation - Table'!K16)</f>
        <v>1.1889893350619143</v>
      </c>
      <c r="E16" s="5">
        <f>1/(C16*'Constants&amp;Equation'!$L$2*'Segregation - Table'!K16)</f>
        <v>1.1229388214246705</v>
      </c>
      <c r="G16" s="5"/>
    </row>
    <row r="17" spans="1:7">
      <c r="A17" s="2">
        <v>0.15</v>
      </c>
      <c r="B17" s="5">
        <f>(('Constants&amp;Equation'!$F$2-'Constants&amp;Equation'!$G$2)/(1+((('Segregation - Table'!B17+'Segregation - Table'!C17)/'Constants&amp;Equation'!$H$2)^'Constants&amp;Equation'!$I$2)+((('Segregation - Table'!M17-1)/'Constants&amp;Equation'!$J$2)^'Constants&amp;Equation'!$K$2)))+'Constants&amp;Equation'!$G$2</f>
        <v>365.78764063307864</v>
      </c>
      <c r="C17" s="5">
        <f>(('Constants&amp;Equation'!$F$2-'Constants&amp;Equation'!$G$2)/(1+((('Segregation - Table'!B17+'Segregation - Table'!C17)/'Constants&amp;Equation'!$H$2)^'Constants&amp;Equation'!$I$2))+'Constants&amp;Equation'!$G$2)</f>
        <v>387.46762786009754</v>
      </c>
      <c r="D17" s="5">
        <f>1/('Constants&amp;Equation'!$L$2*'Calculation Mobility&amp;Resistivit'!B17*'Segregation - Table'!K17)</f>
        <v>1.1923597051206718</v>
      </c>
      <c r="E17" s="5">
        <f>1/(C17*'Constants&amp;Equation'!$L$2*'Segregation - Table'!K17)</f>
        <v>1.1256435685500008</v>
      </c>
      <c r="G17" s="5"/>
    </row>
    <row r="18" spans="1:7">
      <c r="A18" s="2">
        <v>0.16</v>
      </c>
      <c r="B18" s="5">
        <f>(('Constants&amp;Equation'!$F$2-'Constants&amp;Equation'!$G$2)/(1+((('Segregation - Table'!B18+'Segregation - Table'!C18)/'Constants&amp;Equation'!$H$2)^'Constants&amp;Equation'!$I$2)+((('Segregation - Table'!M18-1)/'Constants&amp;Equation'!$J$2)^'Constants&amp;Equation'!$K$2)))+'Constants&amp;Equation'!$G$2</f>
        <v>365.46809843012869</v>
      </c>
      <c r="C18" s="5">
        <f>(('Constants&amp;Equation'!$F$2-'Constants&amp;Equation'!$G$2)/(1+((('Segregation - Table'!B18+'Segregation - Table'!C18)/'Constants&amp;Equation'!$H$2)^'Constants&amp;Equation'!$I$2))+'Constants&amp;Equation'!$G$2)</f>
        <v>387.29744604522949</v>
      </c>
      <c r="D18" s="5">
        <f>1/('Constants&amp;Equation'!$L$2*'Calculation Mobility&amp;Resistivit'!B18*'Segregation - Table'!K18)</f>
        <v>1.195833895823315</v>
      </c>
      <c r="E18" s="5">
        <f>1/(C18*'Constants&amp;Equation'!$L$2*'Segregation - Table'!K18)</f>
        <v>1.1284327960525748</v>
      </c>
      <c r="G18" s="5"/>
    </row>
    <row r="19" spans="1:7">
      <c r="A19" s="2">
        <v>0.17</v>
      </c>
      <c r="B19" s="5">
        <f>(('Constants&amp;Equation'!$F$2-'Constants&amp;Equation'!$G$2)/(1+((('Segregation - Table'!B19+'Segregation - Table'!C19)/'Constants&amp;Equation'!$H$2)^'Constants&amp;Equation'!$I$2)+((('Segregation - Table'!M19-1)/'Constants&amp;Equation'!$J$2)^'Constants&amp;Equation'!$K$2)))+'Constants&amp;Equation'!$G$2</f>
        <v>365.1425094123897</v>
      </c>
      <c r="C19" s="5">
        <f>(('Constants&amp;Equation'!$F$2-'Constants&amp;Equation'!$G$2)/(1+((('Segregation - Table'!B19+'Segregation - Table'!C19)/'Constants&amp;Equation'!$H$2)^'Constants&amp;Equation'!$I$2))+'Constants&amp;Equation'!$G$2)</f>
        <v>387.12454610068369</v>
      </c>
      <c r="D19" s="5">
        <f>1/('Constants&amp;Equation'!$L$2*'Calculation Mobility&amp;Resistivit'!B19*'Segregation - Table'!K19)</f>
        <v>1.1994164646874625</v>
      </c>
      <c r="E19" s="5">
        <f>1/(C19*'Constants&amp;Equation'!$L$2*'Segregation - Table'!K19)</f>
        <v>1.1313101743556515</v>
      </c>
      <c r="G19" s="5"/>
    </row>
    <row r="20" spans="1:7">
      <c r="A20" s="2">
        <v>0.18</v>
      </c>
      <c r="B20" s="5">
        <f>(('Constants&amp;Equation'!$F$2-'Constants&amp;Equation'!$G$2)/(1+((('Segregation - Table'!B20+'Segregation - Table'!C20)/'Constants&amp;Equation'!$H$2)^'Constants&amp;Equation'!$I$2)+((('Segregation - Table'!M20-1)/'Constants&amp;Equation'!$J$2)^'Constants&amp;Equation'!$K$2)))+'Constants&amp;Equation'!$G$2</f>
        <v>364.81067069170541</v>
      </c>
      <c r="C20" s="5">
        <f>(('Constants&amp;Equation'!$F$2-'Constants&amp;Equation'!$G$2)/(1+((('Segregation - Table'!B20+'Segregation - Table'!C20)/'Constants&amp;Equation'!$H$2)^'Constants&amp;Equation'!$I$2))+'Constants&amp;Equation'!$G$2)</f>
        <v>386.94885052033413</v>
      </c>
      <c r="D20" s="5">
        <f>1/('Constants&amp;Equation'!$L$2*'Calculation Mobility&amp;Resistivit'!B20*'Segregation - Table'!K20)</f>
        <v>1.2031122389021549</v>
      </c>
      <c r="E20" s="5">
        <f>1/(C20*'Constants&amp;Equation'!$L$2*'Segregation - Table'!K20)</f>
        <v>1.1342795881189207</v>
      </c>
      <c r="G20" s="5"/>
    </row>
    <row r="21" spans="1:7">
      <c r="A21" s="2">
        <v>0.19</v>
      </c>
      <c r="B21" s="5">
        <f>(('Constants&amp;Equation'!$F$2-'Constants&amp;Equation'!$G$2)/(1+((('Segregation - Table'!B21+'Segregation - Table'!C21)/'Constants&amp;Equation'!$H$2)^'Constants&amp;Equation'!$I$2)+((('Segregation - Table'!M21-1)/'Constants&amp;Equation'!$J$2)^'Constants&amp;Equation'!$K$2)))+'Constants&amp;Equation'!$G$2</f>
        <v>364.47236950764722</v>
      </c>
      <c r="C21" s="5">
        <f>(('Constants&amp;Equation'!$F$2-'Constants&amp;Equation'!$G$2)/(1+((('Segregation - Table'!B21+'Segregation - Table'!C21)/'Constants&amp;Equation'!$H$2)^'Constants&amp;Equation'!$I$2))+'Constants&amp;Equation'!$G$2)</f>
        <v>386.77027860818038</v>
      </c>
      <c r="D21" s="5">
        <f>1/('Constants&amp;Equation'!$L$2*'Calculation Mobility&amp;Resistivit'!B21*'Segregation - Table'!K21)</f>
        <v>1.206926335587253</v>
      </c>
      <c r="E21" s="5">
        <f>1/(C21*'Constants&amp;Equation'!$L$2*'Segregation - Table'!K21)</f>
        <v>1.1373451521033291</v>
      </c>
      <c r="G21" s="5"/>
    </row>
    <row r="22" spans="1:7">
      <c r="A22" s="2">
        <v>0.2</v>
      </c>
      <c r="B22" s="5">
        <f>(('Constants&amp;Equation'!$F$2-'Constants&amp;Equation'!$G$2)/(1+((('Segregation - Table'!B22+'Segregation - Table'!C22)/'Constants&amp;Equation'!$H$2)^'Constants&amp;Equation'!$I$2)+((('Segregation - Table'!M22-1)/'Constants&amp;Equation'!$J$2)^'Constants&amp;Equation'!$K$2)))+'Constants&amp;Equation'!$G$2</f>
        <v>364.12738259227365</v>
      </c>
      <c r="C22" s="5">
        <f>(('Constants&amp;Equation'!$F$2-'Constants&amp;Equation'!$G$2)/(1+((('Segregation - Table'!B22+'Segregation - Table'!C22)/'Constants&amp;Equation'!$H$2)^'Constants&amp;Equation'!$I$2))+'Constants&amp;Equation'!$G$2)</f>
        <v>386.58874630593567</v>
      </c>
      <c r="D22" s="5">
        <f>1/('Constants&amp;Equation'!$L$2*'Calculation Mobility&amp;Resistivit'!B22*'Segregation - Table'!K22)</f>
        <v>1.2108641839087246</v>
      </c>
      <c r="E22" s="5">
        <f>1/(C22*'Constants&amp;Equation'!$L$2*'Segregation - Table'!K22)</f>
        <v>1.1405112284683276</v>
      </c>
      <c r="G22" s="5"/>
    </row>
    <row r="23" spans="1:7">
      <c r="A23" s="2">
        <v>0.21</v>
      </c>
      <c r="B23" s="5">
        <f>(('Constants&amp;Equation'!$F$2-'Constants&amp;Equation'!$G$2)/(1+((('Segregation - Table'!B23+'Segregation - Table'!C23)/'Constants&amp;Equation'!$H$2)^'Constants&amp;Equation'!$I$2)+((('Segregation - Table'!M23-1)/'Constants&amp;Equation'!$J$2)^'Constants&amp;Equation'!$K$2)))+'Constants&amp;Equation'!$G$2</f>
        <v>363.77547548367022</v>
      </c>
      <c r="C23" s="5">
        <f>(('Constants&amp;Equation'!$F$2-'Constants&amp;Equation'!$G$2)/(1+((('Segregation - Table'!B23+'Segregation - Table'!C23)/'Constants&amp;Equation'!$H$2)^'Constants&amp;Equation'!$I$2))+'Constants&amp;Equation'!$G$2)</f>
        <v>386.40416600902137</v>
      </c>
      <c r="D23" s="5">
        <f>1/('Constants&amp;Equation'!$L$2*'Calculation Mobility&amp;Resistivit'!B23*'Segregation - Table'!K23)</f>
        <v>1.214931549251375</v>
      </c>
      <c r="E23" s="5">
        <f>1/(C23*'Constants&amp;Equation'!$L$2*'Segregation - Table'!K23)</f>
        <v>1.1437824456548757</v>
      </c>
      <c r="G23" s="5"/>
    </row>
    <row r="24" spans="1:7">
      <c r="A24" s="2">
        <v>0.22</v>
      </c>
      <c r="B24" s="5">
        <f>(('Constants&amp;Equation'!$F$2-'Constants&amp;Equation'!$G$2)/(1+((('Segregation - Table'!B24+'Segregation - Table'!C24)/'Constants&amp;Equation'!$H$2)^'Constants&amp;Equation'!$I$2)+((('Segregation - Table'!M24-1)/'Constants&amp;Equation'!$J$2)^'Constants&amp;Equation'!$K$2)))+'Constants&amp;Equation'!$G$2</f>
        <v>363.41640178327907</v>
      </c>
      <c r="C24" s="5">
        <f>(('Constants&amp;Equation'!$F$2-'Constants&amp;Equation'!$G$2)/(1+((('Segregation - Table'!B24+'Segregation - Table'!C24)/'Constants&amp;Equation'!$H$2)^'Constants&amp;Equation'!$I$2))+'Constants&amp;Equation'!$G$2)</f>
        <v>386.21644637003101</v>
      </c>
      <c r="D24" s="5">
        <f>1/('Constants&amp;Equation'!$L$2*'Calculation Mobility&amp;Resistivit'!B24*'Segregation - Table'!K24)</f>
        <v>1.2191345596759748</v>
      </c>
      <c r="E24" s="5">
        <f>1/(C24*'Constants&amp;Equation'!$L$2*'Segregation - Table'!K24)</f>
        <v>1.1471637190266077</v>
      </c>
      <c r="G24" s="5"/>
    </row>
    <row r="25" spans="1:7">
      <c r="A25" s="2">
        <v>0.23</v>
      </c>
      <c r="B25" s="5">
        <f>(('Constants&amp;Equation'!$F$2-'Constants&amp;Equation'!$G$2)/(1+((('Segregation - Table'!B25+'Segregation - Table'!C25)/'Constants&amp;Equation'!$H$2)^'Constants&amp;Equation'!$I$2)+((('Segregation - Table'!M25-1)/'Constants&amp;Equation'!$J$2)^'Constants&amp;Equation'!$K$2)))+'Constants&amp;Equation'!$G$2</f>
        <v>363.04990235144874</v>
      </c>
      <c r="C25" s="5">
        <f>(('Constants&amp;Equation'!$F$2-'Constants&amp;Equation'!$G$2)/(1+((('Segregation - Table'!B25+'Segregation - Table'!C25)/'Constants&amp;Equation'!$H$2)^'Constants&amp;Equation'!$I$2))+'Constants&amp;Equation'!$G$2)</f>
        <v>386.02549208864036</v>
      </c>
      <c r="D25" s="5">
        <f>1/('Constants&amp;Equation'!$L$2*'Calculation Mobility&amp;Resistivit'!B25*'Segregation - Table'!K25)</f>
        <v>1.2234797349168089</v>
      </c>
      <c r="E25" s="5">
        <f>1/(C25*'Constants&amp;Equation'!$L$2*'Segregation - Table'!K25)</f>
        <v>1.1506602734633102</v>
      </c>
      <c r="G25" s="5"/>
    </row>
    <row r="26" spans="1:7">
      <c r="A26" s="2">
        <v>0.24</v>
      </c>
      <c r="B26" s="5">
        <f>(('Constants&amp;Equation'!$F$2-'Constants&amp;Equation'!$G$2)/(1+((('Segregation - Table'!B26+'Segregation - Table'!C26)/'Constants&amp;Equation'!$H$2)^'Constants&amp;Equation'!$I$2)+((('Segregation - Table'!M26-1)/'Constants&amp;Equation'!$J$2)^'Constants&amp;Equation'!$K$2)))+'Constants&amp;Equation'!$G$2</f>
        <v>362.67570443498732</v>
      </c>
      <c r="C26" s="5">
        <f>(('Constants&amp;Equation'!$F$2-'Constants&amp;Equation'!$G$2)/(1+((('Segregation - Table'!B26+'Segregation - Table'!C26)/'Constants&amp;Equation'!$H$2)^'Constants&amp;Equation'!$I$2))+'Constants&amp;Equation'!$G$2)</f>
        <v>385.83120368683899</v>
      </c>
      <c r="D26" s="5">
        <f>1/('Constants&amp;Equation'!$L$2*'Calculation Mobility&amp;Resistivit'!B26*'Segregation - Table'!K26)</f>
        <v>1.2279740182090166</v>
      </c>
      <c r="E26" s="5">
        <f>1/(C26*'Constants&amp;Equation'!$L$2*'Segregation - Table'!K26)</f>
        <v>1.1542776681258049</v>
      </c>
      <c r="G26" s="5"/>
    </row>
    <row r="27" spans="1:7">
      <c r="A27" s="2">
        <v>0.25</v>
      </c>
      <c r="B27" s="5">
        <f>(('Constants&amp;Equation'!$F$2-'Constants&amp;Equation'!$G$2)/(1+((('Segregation - Table'!B27+'Segregation - Table'!C27)/'Constants&amp;Equation'!$H$2)^'Constants&amp;Equation'!$I$2)+((('Segregation - Table'!M27-1)/'Constants&amp;Equation'!$J$2)^'Constants&amp;Equation'!$K$2)))+'Constants&amp;Equation'!$G$2</f>
        <v>362.293520719762</v>
      </c>
      <c r="C27" s="5">
        <f>(('Constants&amp;Equation'!$F$2-'Constants&amp;Equation'!$G$2)/(1+((('Segregation - Table'!B27+'Segregation - Table'!C27)/'Constants&amp;Equation'!$H$2)^'Constants&amp;Equation'!$I$2))+'Constants&amp;Equation'!$G$2)</f>
        <v>385.63347726825168</v>
      </c>
      <c r="D27" s="5">
        <f>1/('Constants&amp;Equation'!$L$2*'Calculation Mobility&amp;Resistivit'!B27*'Segregation - Table'!K27)</f>
        <v>1.2326248112734146</v>
      </c>
      <c r="E27" s="5">
        <f>1/(C27*'Constants&amp;Equation'!$L$2*'Segregation - Table'!K27)</f>
        <v>1.1580218236399022</v>
      </c>
      <c r="G27" s="5"/>
    </row>
    <row r="28" spans="1:7">
      <c r="A28" s="2">
        <v>0.26</v>
      </c>
      <c r="B28" s="5">
        <f>(('Constants&amp;Equation'!$F$2-'Constants&amp;Equation'!$G$2)/(1+((('Segregation - Table'!B28+'Segregation - Table'!C28)/'Constants&amp;Equation'!$H$2)^'Constants&amp;Equation'!$I$2)+((('Segregation - Table'!M28-1)/'Constants&amp;Equation'!$J$2)^'Constants&amp;Equation'!$K$2)))+'Constants&amp;Equation'!$G$2</f>
        <v>361.90304830054924</v>
      </c>
      <c r="C28" s="5">
        <f>(('Constants&amp;Equation'!$F$2-'Constants&amp;Equation'!$G$2)/(1+((('Segregation - Table'!B28+'Segregation - Table'!C28)/'Constants&amp;Equation'!$H$2)^'Constants&amp;Equation'!$I$2))+'Constants&amp;Equation'!$G$2)</f>
        <v>385.43220426019639</v>
      </c>
      <c r="D28" s="5">
        <f>1/('Constants&amp;Equation'!$L$2*'Calculation Mobility&amp;Resistivit'!B28*'Segregation - Table'!K28)</f>
        <v>1.2374400128305494</v>
      </c>
      <c r="E28" s="5">
        <f>1/(C28*'Constants&amp;Equation'!$L$2*'Segregation - Table'!K28)</f>
        <v>1.1618990519799031</v>
      </c>
      <c r="G28" s="5"/>
    </row>
    <row r="29" spans="1:7">
      <c r="A29" s="2">
        <v>0.27</v>
      </c>
      <c r="B29" s="5">
        <f>(('Constants&amp;Equation'!$F$2-'Constants&amp;Equation'!$G$2)/(1+((('Segregation - Table'!B29+'Segregation - Table'!C29)/'Constants&amp;Equation'!$H$2)^'Constants&amp;Equation'!$I$2)+((('Segregation - Table'!M29-1)/'Constants&amp;Equation'!$J$2)^'Constants&amp;Equation'!$K$2)))+'Constants&amp;Equation'!$G$2</f>
        <v>361.50396755938294</v>
      </c>
      <c r="C29" s="5">
        <f>(('Constants&amp;Equation'!$F$2-'Constants&amp;Equation'!$G$2)/(1+((('Segregation - Table'!B29+'Segregation - Table'!C29)/'Constants&amp;Equation'!$H$2)^'Constants&amp;Equation'!$I$2))+'Constants&amp;Equation'!$G$2)</f>
        <v>385.22727113698949</v>
      </c>
      <c r="D29" s="5">
        <f>1/('Constants&amp;Equation'!$L$2*'Calculation Mobility&amp;Resistivit'!B29*'Segregation - Table'!K29)</f>
        <v>1.2424280610666627</v>
      </c>
      <c r="E29" s="5">
        <f>1/(C29*'Constants&amp;Equation'!$L$2*'Segregation - Table'!K29)</f>
        <v>1.1659160893699856</v>
      </c>
      <c r="G29" s="5"/>
    </row>
    <row r="30" spans="1:7">
      <c r="A30" s="2">
        <v>0.28000000000000003</v>
      </c>
      <c r="B30" s="5">
        <f>(('Constants&amp;Equation'!$F$2-'Constants&amp;Equation'!$G$2)/(1+((('Segregation - Table'!B30+'Segregation - Table'!C30)/'Constants&amp;Equation'!$H$2)^'Constants&amp;Equation'!$I$2)+((('Segregation - Table'!M30-1)/'Constants&amp;Equation'!$J$2)^'Constants&amp;Equation'!$K$2)))+'Constants&amp;Equation'!$G$2</f>
        <v>361.09594094255419</v>
      </c>
      <c r="C30" s="5">
        <f>(('Constants&amp;Equation'!$F$2-'Constants&amp;Equation'!$G$2)/(1+((('Segregation - Table'!B30+'Segregation - Table'!C30)/'Constants&amp;Equation'!$H$2)^'Constants&amp;Equation'!$I$2))+'Constants&amp;Equation'!$G$2)</f>
        <v>385.0185591228601</v>
      </c>
      <c r="D30" s="5">
        <f>1/('Constants&amp;Equation'!$L$2*'Calculation Mobility&amp;Resistivit'!B30*'Segregation - Table'!K30)</f>
        <v>1.2475979805331088</v>
      </c>
      <c r="E30" s="5">
        <f>1/(C30*'Constants&amp;Equation'!$L$2*'Segregation - Table'!K30)</f>
        <v>1.1700801325654464</v>
      </c>
      <c r="G30" s="5"/>
    </row>
    <row r="31" spans="1:7">
      <c r="A31" s="2">
        <v>0.28999999999999998</v>
      </c>
      <c r="B31" s="5">
        <f>(('Constants&amp;Equation'!$F$2-'Constants&amp;Equation'!$G$2)/(1+((('Segregation - Table'!B31+'Segregation - Table'!C31)/'Constants&amp;Equation'!$H$2)^'Constants&amp;Equation'!$I$2)+((('Segregation - Table'!M31-1)/'Constants&amp;Equation'!$J$2)^'Constants&amp;Equation'!$K$2)))+'Constants&amp;Equation'!$G$2</f>
        <v>360.67861162516533</v>
      </c>
      <c r="C31" s="5">
        <f>(('Constants&amp;Equation'!$F$2-'Constants&amp;Equation'!$G$2)/(1+((('Segregation - Table'!B31+'Segregation - Table'!C31)/'Constants&amp;Equation'!$H$2)^'Constants&amp;Equation'!$I$2))+'Constants&amp;Equation'!$G$2)</f>
        <v>384.80594387266575</v>
      </c>
      <c r="D31" s="5">
        <f>1/('Constants&amp;Equation'!$L$2*'Calculation Mobility&amp;Resistivit'!B31*'Segregation - Table'!K31)</f>
        <v>1.2529594340290071</v>
      </c>
      <c r="E31" s="5">
        <f>1/(C31*'Constants&amp;Equation'!$L$2*'Segregation - Table'!K31)</f>
        <v>1.1743988789262996</v>
      </c>
      <c r="G31" s="5"/>
    </row>
    <row r="32" spans="1:7">
      <c r="A32" s="2">
        <v>0.3</v>
      </c>
      <c r="B32" s="5">
        <f>(('Constants&amp;Equation'!$F$2-'Constants&amp;Equation'!$G$2)/(1+((('Segregation - Table'!B32+'Segregation - Table'!C32)/'Constants&amp;Equation'!$H$2)^'Constants&amp;Equation'!$I$2)+((('Segregation - Table'!M32-1)/'Constants&amp;Equation'!$J$2)^'Constants&amp;Equation'!$K$2)))+'Constants&amp;Equation'!$G$2</f>
        <v>360.25160205070506</v>
      </c>
      <c r="C32" s="5">
        <f>(('Constants&amp;Equation'!$F$2-'Constants&amp;Equation'!$G$2)/(1+((('Segregation - Table'!B32+'Segregation - Table'!C32)/'Constants&amp;Equation'!$H$2)^'Constants&amp;Equation'!$I$2))+'Constants&amp;Equation'!$G$2)</f>
        <v>384.58929512841485</v>
      </c>
      <c r="D32" s="5">
        <f>1/('Constants&amp;Equation'!$L$2*'Calculation Mobility&amp;Resistivit'!B32*'Segregation - Table'!K32)</f>
        <v>1.2585227800962715</v>
      </c>
      <c r="E32" s="5">
        <f>1/(C32*'Constants&amp;Equation'!$L$2*'Segregation - Table'!K32)</f>
        <v>1.1788805707543244</v>
      </c>
      <c r="G32" s="5"/>
    </row>
    <row r="33" spans="1:7">
      <c r="A33" s="2">
        <v>0.31</v>
      </c>
      <c r="B33" s="5">
        <f>(('Constants&amp;Equation'!$F$2-'Constants&amp;Equation'!$G$2)/(1+((('Segregation - Table'!B33+'Segregation - Table'!C33)/'Constants&amp;Equation'!$H$2)^'Constants&amp;Equation'!$I$2)+((('Segregation - Table'!M33-1)/'Constants&amp;Equation'!$J$2)^'Constants&amp;Equation'!$K$2)))+'Constants&amp;Equation'!$G$2</f>
        <v>359.81451233146231</v>
      </c>
      <c r="C33" s="5">
        <f>(('Constants&amp;Equation'!$F$2-'Constants&amp;Equation'!$G$2)/(1+((('Segregation - Table'!B33+'Segregation - Table'!C33)/'Constants&amp;Equation'!$H$2)^'Constants&amp;Equation'!$I$2))+'Constants&amp;Equation'!$G$2)</f>
        <v>384.36847634939073</v>
      </c>
      <c r="D33" s="5">
        <f>1/('Constants&amp;Equation'!$L$2*'Calculation Mobility&amp;Resistivit'!B33*'Segregation - Table'!K33)</f>
        <v>1.2642991368485839</v>
      </c>
      <c r="E33" s="5">
        <f>1/(C33*'Constants&amp;Equation'!$L$2*'Segregation - Table'!K33)</f>
        <v>1.1835340444327858</v>
      </c>
      <c r="G33" s="5"/>
    </row>
    <row r="34" spans="1:7">
      <c r="A34" s="2">
        <v>0.32</v>
      </c>
      <c r="B34" s="5">
        <f>(('Constants&amp;Equation'!$F$2-'Constants&amp;Equation'!$G$2)/(1+((('Segregation - Table'!B34+'Segregation - Table'!C34)/'Constants&amp;Equation'!$H$2)^'Constants&amp;Equation'!$I$2)+((('Segregation - Table'!M34-1)/'Constants&amp;Equation'!$J$2)^'Constants&amp;Equation'!$K$2)))+'Constants&amp;Equation'!$G$2</f>
        <v>359.36691849369066</v>
      </c>
      <c r="C34" s="5">
        <f>(('Constants&amp;Equation'!$F$2-'Constants&amp;Equation'!$G$2)/(1+((('Segregation - Table'!B34+'Segregation - Table'!C34)/'Constants&amp;Equation'!$H$2)^'Constants&amp;Equation'!$I$2))+'Constants&amp;Equation'!$G$2)</f>
        <v>384.14334431343525</v>
      </c>
      <c r="D34" s="5">
        <f>1/('Constants&amp;Equation'!$L$2*'Calculation Mobility&amp;Resistivit'!B34*'Segregation - Table'!K34)</f>
        <v>1.2703004529639357</v>
      </c>
      <c r="E34" s="5">
        <f>1/(C34*'Constants&amp;Equation'!$L$2*'Segregation - Table'!K34)</f>
        <v>1.1883687849874924</v>
      </c>
      <c r="G34" s="5"/>
    </row>
    <row r="35" spans="1:7">
      <c r="A35" s="2">
        <v>0.33</v>
      </c>
      <c r="B35" s="5">
        <f>(('Constants&amp;Equation'!$F$2-'Constants&amp;Equation'!$G$2)/(1+((('Segregation - Table'!B35+'Segregation - Table'!C35)/'Constants&amp;Equation'!$H$2)^'Constants&amp;Equation'!$I$2)+((('Segregation - Table'!M35-1)/'Constants&amp;Equation'!$J$2)^'Constants&amp;Equation'!$K$2)))+'Constants&amp;Equation'!$G$2</f>
        <v>358.90837054923952</v>
      </c>
      <c r="C35" s="5">
        <f>(('Constants&amp;Equation'!$F$2-'Constants&amp;Equation'!$G$2)/(1+((('Segregation - Table'!B35+'Segregation - Table'!C35)/'Constants&amp;Equation'!$H$2)^'Constants&amp;Equation'!$I$2))+'Constants&amp;Equation'!$G$2)</f>
        <v>383.91374868668663</v>
      </c>
      <c r="D35" s="5">
        <f>1/('Constants&amp;Equation'!$L$2*'Calculation Mobility&amp;Resistivit'!B35*'Segregation - Table'!K35)</f>
        <v>1.2765395867968732</v>
      </c>
      <c r="E35" s="5">
        <f>1/(C35*'Constants&amp;Equation'!$L$2*'Segregation - Table'!K35)</f>
        <v>1.1933949867806684</v>
      </c>
      <c r="G35" s="5"/>
    </row>
    <row r="36" spans="1:7">
      <c r="A36" s="2">
        <v>0.34</v>
      </c>
      <c r="B36" s="5">
        <f>(('Constants&amp;Equation'!$F$2-'Constants&amp;Equation'!$G$2)/(1+((('Segregation - Table'!B36+'Segregation - Table'!C36)/'Constants&amp;Equation'!$H$2)^'Constants&amp;Equation'!$I$2)+((('Segregation - Table'!M36-1)/'Constants&amp;Equation'!$J$2)^'Constants&amp;Equation'!$K$2)))+'Constants&amp;Equation'!$G$2</f>
        <v>358.43839037281873</v>
      </c>
      <c r="C36" s="5">
        <f>(('Constants&amp;Equation'!$F$2-'Constants&amp;Equation'!$G$2)/(1+((('Segregation - Table'!B36+'Segregation - Table'!C36)/'Constants&amp;Equation'!$H$2)^'Constants&amp;Equation'!$I$2))+'Constants&amp;Equation'!$G$2)</f>
        <v>383.67953155876722</v>
      </c>
      <c r="D36" s="5">
        <f>1/('Constants&amp;Equation'!$L$2*'Calculation Mobility&amp;Resistivit'!B36*'Segregation - Table'!K36)</f>
        <v>1.2830303947153363</v>
      </c>
      <c r="E36" s="5">
        <f>1/(C36*'Constants&amp;Equation'!$L$2*'Segregation - Table'!K36)</f>
        <v>1.198623621157981</v>
      </c>
      <c r="G36" s="5"/>
    </row>
    <row r="37" spans="1:7">
      <c r="A37" s="2">
        <v>0.35</v>
      </c>
      <c r="B37" s="5">
        <f>(('Constants&amp;Equation'!$F$2-'Constants&amp;Equation'!$G$2)/(1+((('Segregation - Table'!B37+'Segregation - Table'!C37)/'Constants&amp;Equation'!$H$2)^'Constants&amp;Equation'!$I$2)+((('Segregation - Table'!M37-1)/'Constants&amp;Equation'!$J$2)^'Constants&amp;Equation'!$K$2)))+'Constants&amp;Equation'!$G$2</f>
        <v>357.95646936110461</v>
      </c>
      <c r="C37" s="5">
        <f>(('Constants&amp;Equation'!$F$2-'Constants&amp;Equation'!$G$2)/(1+((('Segregation - Table'!B37+'Segregation - Table'!C37)/'Constants&amp;Equation'!$H$2)^'Constants&amp;Equation'!$I$2))+'Constants&amp;Equation'!$G$2)</f>
        <v>383.44052694007951</v>
      </c>
      <c r="D37" s="5">
        <f>1/('Constants&amp;Equation'!$L$2*'Calculation Mobility&amp;Resistivit'!B37*'Segregation - Table'!K37)</f>
        <v>1.2897878299421486</v>
      </c>
      <c r="E37" s="5">
        <f>1/(C37*'Constants&amp;Equation'!$L$2*'Segregation - Table'!K37)</f>
        <v>1.2040665119969454</v>
      </c>
      <c r="G37" s="5"/>
    </row>
    <row r="38" spans="1:7">
      <c r="A38" s="2">
        <v>0.36</v>
      </c>
      <c r="B38" s="5">
        <f>(('Constants&amp;Equation'!$F$2-'Constants&amp;Equation'!$G$2)/(1+((('Segregation - Table'!B38+'Segregation - Table'!C38)/'Constants&amp;Equation'!$H$2)^'Constants&amp;Equation'!$I$2)+((('Segregation - Table'!M38-1)/'Constants&amp;Equation'!$J$2)^'Constants&amp;Equation'!$K$2)))+'Constants&amp;Equation'!$G$2</f>
        <v>357.46206584644693</v>
      </c>
      <c r="C38" s="5">
        <f>(('Constants&amp;Equation'!$F$2-'Constants&amp;Equation'!$G$2)/(1+((('Segregation - Table'!B38+'Segregation - Table'!C38)/'Constants&amp;Equation'!$H$2)^'Constants&amp;Equation'!$I$2))+'Constants&amp;Equation'!$G$2)</f>
        <v>383.19656021749165</v>
      </c>
      <c r="D38" s="5">
        <f>1/('Constants&amp;Equation'!$L$2*'Calculation Mobility&amp;Resistivit'!B38*'Segregation - Table'!K38)</f>
        <v>1.2968280533883849</v>
      </c>
      <c r="E38" s="5">
        <f>1/(C38*'Constants&amp;Equation'!$L$2*'Segregation - Table'!K38)</f>
        <v>1.2097364202557843</v>
      </c>
      <c r="G38" s="5"/>
    </row>
    <row r="39" spans="1:7">
      <c r="A39" s="2">
        <v>0.37</v>
      </c>
      <c r="B39" s="5">
        <f>(('Constants&amp;Equation'!$F$2-'Constants&amp;Equation'!$G$2)/(1+((('Segregation - Table'!B39+'Segregation - Table'!C39)/'Constants&amp;Equation'!$H$2)^'Constants&amp;Equation'!$I$2)+((('Segregation - Table'!M39-1)/'Constants&amp;Equation'!$J$2)^'Constants&amp;Equation'!$K$2)))+'Constants&amp;Equation'!$G$2</f>
        <v>356.95460223391126</v>
      </c>
      <c r="C39" s="5">
        <f>(('Constants&amp;Equation'!$F$2-'Constants&amp;Equation'!$G$2)/(1+((('Segregation - Table'!B39+'Segregation - Table'!C39)/'Constants&amp;Equation'!$H$2)^'Constants&amp;Equation'!$I$2))+'Constants&amp;Equation'!$G$2)</f>
        <v>382.94744756426411</v>
      </c>
      <c r="D39" s="5">
        <f>1/('Constants&amp;Equation'!$L$2*'Calculation Mobility&amp;Resistivit'!B39*'Segregation - Table'!K39)</f>
        <v>1.3041685582113947</v>
      </c>
      <c r="E39" s="5">
        <f>1/(C39*'Constants&amp;Equation'!$L$2*'Segregation - Table'!K39)</f>
        <v>1.2156471388001597</v>
      </c>
      <c r="G39" s="5"/>
    </row>
    <row r="40" spans="1:7">
      <c r="A40" s="2">
        <v>0.38</v>
      </c>
      <c r="B40" s="5">
        <f>(('Constants&amp;Equation'!$F$2-'Constants&amp;Equation'!$G$2)/(1+((('Segregation - Table'!B40+'Segregation - Table'!C40)/'Constants&amp;Equation'!$H$2)^'Constants&amp;Equation'!$I$2)+((('Segregation - Table'!M40-1)/'Constants&amp;Equation'!$J$2)^'Constants&amp;Equation'!$K$2)))+'Constants&amp;Equation'!$G$2</f>
        <v>356.43346182566722</v>
      </c>
      <c r="C40" s="5">
        <f>(('Constants&amp;Equation'!$F$2-'Constants&amp;Equation'!$G$2)/(1+((('Segregation - Table'!B40+'Segregation - Table'!C40)/'Constants&amp;Equation'!$H$2)^'Constants&amp;Equation'!$I$2))+'Constants&amp;Equation'!$G$2)</f>
        <v>382.69299529957971</v>
      </c>
      <c r="D40" s="5">
        <f>1/('Constants&amp;Equation'!$L$2*'Calculation Mobility&amp;Resistivit'!B40*'Segregation - Table'!K40)</f>
        <v>1.3118283101224399</v>
      </c>
      <c r="E40" s="5">
        <f>1/(C40*'Constants&amp;Equation'!$L$2*'Segregation - Table'!K40)</f>
        <v>1.2218135989968295</v>
      </c>
      <c r="G40" s="5"/>
    </row>
    <row r="41" spans="1:7">
      <c r="A41" s="2">
        <v>0.39</v>
      </c>
      <c r="B41" s="5">
        <f>(('Constants&amp;Equation'!$F$2-'Constants&amp;Equation'!$G$2)/(1+((('Segregation - Table'!B41+'Segregation - Table'!C41)/'Constants&amp;Equation'!$H$2)^'Constants&amp;Equation'!$I$2)+((('Segregation - Table'!M41-1)/'Constants&amp;Equation'!$J$2)^'Constants&amp;Equation'!$K$2)))+'Constants&amp;Equation'!$G$2</f>
        <v>355.89798529119213</v>
      </c>
      <c r="C41" s="5">
        <f>(('Constants&amp;Equation'!$F$2-'Constants&amp;Equation'!$G$2)/(1+((('Segregation - Table'!B41+'Segregation - Table'!C41)/'Constants&amp;Equation'!$H$2)^'Constants&amp;Equation'!$I$2))+'Constants&amp;Equation'!$G$2)</f>
        <v>382.43299919249472</v>
      </c>
      <c r="D41" s="5">
        <f>1/('Constants&amp;Equation'!$L$2*'Calculation Mobility&amp;Resistivit'!B41*'Segregation - Table'!K41)</f>
        <v>1.3198279058176647</v>
      </c>
      <c r="E41" s="5">
        <f>1/(C41*'Constants&amp;Equation'!$L$2*'Segregation - Table'!K41)</f>
        <v>1.2282519908151757</v>
      </c>
      <c r="G41" s="5"/>
    </row>
    <row r="42" spans="1:7">
      <c r="A42" s="2">
        <v>0.4</v>
      </c>
      <c r="B42" s="5">
        <f>(('Constants&amp;Equation'!$F$2-'Constants&amp;Equation'!$G$2)/(1+((('Segregation - Table'!B42+'Segregation - Table'!C42)/'Constants&amp;Equation'!$H$2)^'Constants&amp;Equation'!$I$2)+((('Segregation - Table'!M42-1)/'Constants&amp;Equation'!$J$2)^'Constants&amp;Equation'!$K$2)))+'Constants&amp;Equation'!$G$2</f>
        <v>355.3474667352105</v>
      </c>
      <c r="C42" s="5">
        <f>(('Constants&amp;Equation'!$F$2-'Constants&amp;Equation'!$G$2)/(1+((('Segregation - Table'!B42+'Segregation - Table'!C42)/'Constants&amp;Equation'!$H$2)^'Constants&amp;Equation'!$I$2))+'Constants&amp;Equation'!$G$2)</f>
        <v>382.16724370449077</v>
      </c>
      <c r="D42" s="5">
        <f>1/('Constants&amp;Equation'!$L$2*'Calculation Mobility&amp;Resistivit'!B42*'Segregation - Table'!K42)</f>
        <v>1.3281897523239237</v>
      </c>
      <c r="E42" s="5">
        <f>1/(C42*'Constants&amp;Equation'!$L$2*'Segregation - Table'!K42)</f>
        <v>1.2349798984784812</v>
      </c>
      <c r="G42" s="5"/>
    </row>
    <row r="43" spans="1:7">
      <c r="A43" s="2">
        <v>0.41</v>
      </c>
      <c r="B43" s="5">
        <f>(('Constants&amp;Equation'!$F$2-'Constants&amp;Equation'!$G$2)/(1+((('Segregation - Table'!B43+'Segregation - Table'!C43)/'Constants&amp;Equation'!$H$2)^'Constants&amp;Equation'!$I$2)+((('Segregation - Table'!M43-1)/'Constants&amp;Equation'!$J$2)^'Constants&amp;Equation'!$K$2)))+'Constants&amp;Equation'!$G$2</f>
        <v>354.78114930755822</v>
      </c>
      <c r="C43" s="5">
        <f>(('Constants&amp;Equation'!$F$2-'Constants&amp;Equation'!$G$2)/(1+((('Segregation - Table'!B43+'Segregation - Table'!C43)/'Constants&amp;Equation'!$H$2)^'Constants&amp;Equation'!$I$2))+'Constants&amp;Equation'!$G$2)</f>
        <v>381.8955011641026</v>
      </c>
      <c r="D43" s="5">
        <f>1/('Constants&amp;Equation'!$L$2*'Calculation Mobility&amp;Resistivit'!B43*'Segregation - Table'!K43)</f>
        <v>1.3369382705533581</v>
      </c>
      <c r="E43" s="5">
        <f>1/(C43*'Constants&amp;Equation'!$L$2*'Segregation - Table'!K43)</f>
        <v>1.2420164540675263</v>
      </c>
      <c r="G43" s="5"/>
    </row>
    <row r="44" spans="1:7">
      <c r="A44" s="2">
        <v>0.42</v>
      </c>
      <c r="B44" s="5">
        <f>(('Constants&amp;Equation'!$F$2-'Constants&amp;Equation'!$G$2)/(1+((('Segregation - Table'!B44+'Segregation - Table'!C44)/'Constants&amp;Equation'!$H$2)^'Constants&amp;Equation'!$I$2)+((('Segregation - Table'!M44-1)/'Constants&amp;Equation'!$J$2)^'Constants&amp;Equation'!$K$2)))+'Constants&amp;Equation'!$G$2</f>
        <v>354.19822028996401</v>
      </c>
      <c r="C44" s="5">
        <f>(('Constants&amp;Equation'!$F$2-'Constants&amp;Equation'!$G$2)/(1+((('Segregation - Table'!B44+'Segregation - Table'!C44)/'Constants&amp;Equation'!$H$2)^'Constants&amp;Equation'!$I$2))+'Constants&amp;Equation'!$G$2)</f>
        <v>381.61753086626976</v>
      </c>
      <c r="D44" s="5">
        <f>1/('Constants&amp;Equation'!$L$2*'Calculation Mobility&amp;Resistivit'!B44*'Segregation - Table'!K44)</f>
        <v>1.3461001269670099</v>
      </c>
      <c r="E44" s="5">
        <f>1/(C44*'Constants&amp;Equation'!$L$2*'Segregation - Table'!K44)</f>
        <v>1.2493825119131903</v>
      </c>
      <c r="G44" s="5"/>
    </row>
    <row r="45" spans="1:7">
      <c r="A45" s="2">
        <v>0.43</v>
      </c>
      <c r="B45" s="5">
        <f>(('Constants&amp;Equation'!$F$2-'Constants&amp;Equation'!$G$2)/(1+((('Segregation - Table'!B45+'Segregation - Table'!C45)/'Constants&amp;Equation'!$H$2)^'Constants&amp;Equation'!$I$2)+((('Segregation - Table'!M45-1)/'Constants&amp;Equation'!$J$2)^'Constants&amp;Equation'!$K$2)))+'Constants&amp;Equation'!$G$2</f>
        <v>353.59780558379521</v>
      </c>
      <c r="C45" s="5">
        <f>(('Constants&amp;Equation'!$F$2-'Constants&amp;Equation'!$G$2)/(1+((('Segregation - Table'!B45+'Segregation - Table'!C45)/'Constants&amp;Equation'!$H$2)^'Constants&amp;Equation'!$I$2))+'Constants&amp;Equation'!$G$2)</f>
        <v>381.33307808813316</v>
      </c>
      <c r="D45" s="5">
        <f>1/('Constants&amp;Equation'!$L$2*'Calculation Mobility&amp;Resistivit'!B45*'Segregation - Table'!K45)</f>
        <v>1.3557044979826474</v>
      </c>
      <c r="E45" s="5">
        <f>1/(C45*'Constants&amp;Equation'!$L$2*'Segregation - Table'!K45)</f>
        <v>1.2571008471390794</v>
      </c>
      <c r="G45" s="5"/>
    </row>
    <row r="46" spans="1:7">
      <c r="A46" s="2">
        <v>0.44</v>
      </c>
      <c r="B46" s="5">
        <f>(('Constants&amp;Equation'!$F$2-'Constants&amp;Equation'!$G$2)/(1+((('Segregation - Table'!B46+'Segregation - Table'!C46)/'Constants&amp;Equation'!$H$2)^'Constants&amp;Equation'!$I$2)+((('Segregation - Table'!M46-1)/'Constants&amp;Equation'!$J$2)^'Constants&amp;Equation'!$K$2)))+'Constants&amp;Equation'!$G$2</f>
        <v>352.9789635097132</v>
      </c>
      <c r="C46" s="5">
        <f>(('Constants&amp;Equation'!$F$2-'Constants&amp;Equation'!$G$2)/(1+((('Segregation - Table'!B46+'Segregation - Table'!C46)/'Constants&amp;Equation'!$H$2)^'Constants&amp;Equation'!$I$2))+'Constants&amp;Equation'!$G$2)</f>
        <v>381.04187301191871</v>
      </c>
      <c r="D46" s="5">
        <f>1/('Constants&amp;Equation'!$L$2*'Calculation Mobility&amp;Resistivit'!B46*'Segregation - Table'!K46)</f>
        <v>1.365783372656334</v>
      </c>
      <c r="E46" s="5">
        <f>1/(C46*'Constants&amp;Equation'!$L$2*'Segregation - Table'!K46)</f>
        <v>1.2651963823512742</v>
      </c>
      <c r="G46" s="5"/>
    </row>
    <row r="47" spans="1:7">
      <c r="A47" s="2">
        <v>0.45</v>
      </c>
      <c r="B47" s="5">
        <f>(('Constants&amp;Equation'!$F$2-'Constants&amp;Equation'!$G$2)/(1+((('Segregation - Table'!B47+'Segregation - Table'!C47)/'Constants&amp;Equation'!$H$2)^'Constants&amp;Equation'!$I$2)+((('Segregation - Table'!M47-1)/'Constants&amp;Equation'!$J$2)^'Constants&amp;Equation'!$K$2)))+'Constants&amp;Equation'!$G$2</f>
        <v>352.34067781445515</v>
      </c>
      <c r="C47" s="5">
        <f>(('Constants&amp;Equation'!$F$2-'Constants&amp;Equation'!$G$2)/(1+((('Segregation - Table'!B47+'Segregation - Table'!C47)/'Constants&amp;Equation'!$H$2)^'Constants&amp;Equation'!$I$2))+'Constants&amp;Equation'!$G$2)</f>
        <v>380.74362954431956</v>
      </c>
      <c r="D47" s="5">
        <f>1/('Constants&amp;Equation'!$L$2*'Calculation Mobility&amp;Resistivit'!B47*'Segregation - Table'!K47)</f>
        <v>1.3763719002604693</v>
      </c>
      <c r="E47" s="5">
        <f>1/(C47*'Constants&amp;Equation'!$L$2*'Segregation - Table'!K47)</f>
        <v>1.2736964472470411</v>
      </c>
      <c r="G47" s="5"/>
    </row>
    <row r="48" spans="1:7">
      <c r="A48" s="2">
        <v>0.46</v>
      </c>
      <c r="B48" s="5">
        <f>(('Constants&amp;Equation'!$F$2-'Constants&amp;Equation'!$G$2)/(1+((('Segregation - Table'!B48+'Segregation - Table'!C48)/'Constants&amp;Equation'!$H$2)^'Constants&amp;Equation'!$I$2)+((('Segregation - Table'!M48-1)/'Constants&amp;Equation'!$J$2)^'Constants&amp;Equation'!$K$2)))+'Constants&amp;Equation'!$G$2</f>
        <v>351.68184976098939</v>
      </c>
      <c r="C48" s="5">
        <f>(('Constants&amp;Equation'!$F$2-'Constants&amp;Equation'!$G$2)/(1+((('Segregation - Table'!B48+'Segregation - Table'!C48)/'Constants&amp;Equation'!$H$2)^'Constants&amp;Equation'!$I$2))+'Constants&amp;Equation'!$G$2)</f>
        <v>380.43804402036665</v>
      </c>
      <c r="D48" s="5">
        <f>1/('Constants&amp;Equation'!$L$2*'Calculation Mobility&amp;Resistivit'!B48*'Segregation - Table'!K48)</f>
        <v>1.3875087907234331</v>
      </c>
      <c r="E48" s="5">
        <f>1/(C48*'Constants&amp;Equation'!$L$2*'Segregation - Table'!K48)</f>
        <v>1.2826310768623543</v>
      </c>
      <c r="G48" s="5"/>
    </row>
    <row r="49" spans="1:7">
      <c r="A49" s="2">
        <v>0.47</v>
      </c>
      <c r="B49" s="5">
        <f>(('Constants&amp;Equation'!$F$2-'Constants&amp;Equation'!$G$2)/(1+((('Segregation - Table'!B49+'Segregation - Table'!C49)/'Constants&amp;Equation'!$H$2)^'Constants&amp;Equation'!$I$2)+((('Segregation - Table'!M49-1)/'Constants&amp;Equation'!$J$2)^'Constants&amp;Equation'!$K$2)))+'Constants&amp;Equation'!$G$2</f>
        <v>351.00128915531656</v>
      </c>
      <c r="C49" s="5">
        <f>(('Constants&amp;Equation'!$F$2-'Constants&amp;Equation'!$G$2)/(1+((('Segregation - Table'!B49+'Segregation - Table'!C49)/'Constants&amp;Equation'!$H$2)^'Constants&amp;Equation'!$I$2))+'Constants&amp;Equation'!$G$2)</f>
        <v>380.12479377813315</v>
      </c>
      <c r="D49" s="5">
        <f>1/('Constants&amp;Equation'!$L$2*'Calculation Mobility&amp;Resistivit'!B49*'Segregation - Table'!K49)</f>
        <v>1.3992367775522636</v>
      </c>
      <c r="E49" s="5">
        <f>1/(C49*'Constants&amp;Equation'!$L$2*'Segregation - Table'!K49)</f>
        <v>1.2920333553433898</v>
      </c>
      <c r="G49" s="5"/>
    </row>
    <row r="50" spans="1:7">
      <c r="A50" s="2">
        <v>0.48</v>
      </c>
      <c r="B50" s="5">
        <f>(('Constants&amp;Equation'!$F$2-'Constants&amp;Equation'!$G$2)/(1+((('Segregation - Table'!B50+'Segregation - Table'!C50)/'Constants&amp;Equation'!$H$2)^'Constants&amp;Equation'!$I$2)+((('Segregation - Table'!M50-1)/'Constants&amp;Equation'!$J$2)^'Constants&amp;Equation'!$K$2)))+'Constants&amp;Equation'!$G$2</f>
        <v>350.29770413524113</v>
      </c>
      <c r="C50" s="5">
        <f>(('Constants&amp;Equation'!$F$2-'Constants&amp;Equation'!$G$2)/(1+((('Segregation - Table'!B50+'Segregation - Table'!C50)/'Constants&amp;Equation'!$H$2)^'Constants&amp;Equation'!$I$2))+'Constants&amp;Equation'!$G$2)</f>
        <v>379.80353558871889</v>
      </c>
      <c r="D50" s="5">
        <f>1/('Constants&amp;Equation'!$L$2*'Calculation Mobility&amp;Resistivit'!B50*'Segregation - Table'!K50)</f>
        <v>1.4116031549136734</v>
      </c>
      <c r="E50" s="5">
        <f>1/(C50*'Constants&amp;Equation'!$L$2*'Segregation - Table'!K50)</f>
        <v>1.3019398135666282</v>
      </c>
      <c r="G50" s="5"/>
    </row>
    <row r="51" spans="1:7">
      <c r="A51" s="2">
        <v>0.49</v>
      </c>
      <c r="B51" s="5">
        <f>(('Constants&amp;Equation'!$F$2-'Constants&amp;Equation'!$G$2)/(1+((('Segregation - Table'!B51+'Segregation - Table'!C51)/'Constants&amp;Equation'!$H$2)^'Constants&amp;Equation'!$I$2)+((('Segregation - Table'!M51-1)/'Constants&amp;Equation'!$J$2)^'Constants&amp;Equation'!$K$2)))+'Constants&amp;Equation'!$G$2</f>
        <v>349.56968951226946</v>
      </c>
      <c r="C51" s="5">
        <f>(('Constants&amp;Equation'!$F$2-'Constants&amp;Equation'!$G$2)/(1+((('Segregation - Table'!B51+'Segregation - Table'!C51)/'Constants&amp;Equation'!$H$2)^'Constants&amp;Equation'!$I$2))+'Constants&amp;Equation'!$G$2)</f>
        <v>379.47390392374916</v>
      </c>
      <c r="D51" s="5">
        <f>1/('Constants&amp;Equation'!$L$2*'Calculation Mobility&amp;Resistivit'!B51*'Segregation - Table'!K51)</f>
        <v>1.4246604031091021</v>
      </c>
      <c r="E51" s="5">
        <f>1/(C51*'Constants&amp;Equation'!$L$2*'Segregation - Table'!K51)</f>
        <v>1.312390890719443</v>
      </c>
      <c r="G51" s="5"/>
    </row>
    <row r="52" spans="1:7">
      <c r="A52" s="2">
        <v>0.5</v>
      </c>
      <c r="B52" s="5">
        <f>(('Constants&amp;Equation'!$F$2-'Constants&amp;Equation'!$G$2)/(1+((('Segregation - Table'!B52+'Segregation - Table'!C52)/'Constants&amp;Equation'!$H$2)^'Constants&amp;Equation'!$I$2)+((('Segregation - Table'!M52-1)/'Constants&amp;Equation'!$J$2)^'Constants&amp;Equation'!$K$2)))+'Constants&amp;Equation'!$G$2</f>
        <v>348.8157134158202</v>
      </c>
      <c r="C52" s="5">
        <f>(('Constants&amp;Equation'!$F$2-'Constants&amp;Equation'!$G$2)/(1+((('Segregation - Table'!B52+'Segregation - Table'!C52)/'Constants&amp;Equation'!$H$2)^'Constants&amp;Equation'!$I$2))+'Constants&amp;Equation'!$G$2)</f>
        <v>379.13550904005109</v>
      </c>
      <c r="D52" s="5">
        <f>1/('Constants&amp;Equation'!$L$2*'Calculation Mobility&amp;Resistivit'!B52*'Segregation - Table'!K52)</f>
        <v>1.4384669198889057</v>
      </c>
      <c r="E52" s="5">
        <f>1/(C52*'Constants&amp;Equation'!$L$2*'Segregation - Table'!K52)</f>
        <v>1.3234314721840028</v>
      </c>
      <c r="G52" s="5"/>
    </row>
    <row r="53" spans="1:7">
      <c r="A53" s="2">
        <v>0.51</v>
      </c>
      <c r="B53" s="5">
        <f>(('Constants&amp;Equation'!$F$2-'Constants&amp;Equation'!$G$2)/(1+((('Segregation - Table'!B53+'Segregation - Table'!C53)/'Constants&amp;Equation'!$H$2)^'Constants&amp;Equation'!$I$2)+((('Segregation - Table'!M53-1)/'Constants&amp;Equation'!$J$2)^'Constants&amp;Equation'!$K$2)))+'Constants&amp;Equation'!$G$2</f>
        <v>348.03410193710107</v>
      </c>
      <c r="C53" s="5">
        <f>(('Constants&amp;Equation'!$F$2-'Constants&amp;Equation'!$G$2)/(1+((('Segregation - Table'!B53+'Segregation - Table'!C53)/'Constants&amp;Equation'!$H$2)^'Constants&amp;Equation'!$I$2))+'Constants&amp;Equation'!$G$2)</f>
        <v>378.78793485816658</v>
      </c>
      <c r="D53" s="5">
        <f>1/('Constants&amp;Equation'!$L$2*'Calculation Mobility&amp;Resistivit'!B53*'Segregation - Table'!K53)</f>
        <v>1.4530878790972632</v>
      </c>
      <c r="E53" s="5">
        <f>1/(C53*'Constants&amp;Equation'!$L$2*'Segregation - Table'!K53)</f>
        <v>1.3351115188678495</v>
      </c>
      <c r="G53" s="5"/>
    </row>
    <row r="54" spans="1:7">
      <c r="A54" s="2">
        <v>0.52</v>
      </c>
      <c r="B54" s="5">
        <f>(('Constants&amp;Equation'!$F$2-'Constants&amp;Equation'!$G$2)/(1+((('Segregation - Table'!B54+'Segregation - Table'!C54)/'Constants&amp;Equation'!$H$2)^'Constants&amp;Equation'!$I$2)+((('Segregation - Table'!M54-1)/'Constants&amp;Equation'!$J$2)^'Constants&amp;Equation'!$K$2)))+'Constants&amp;Equation'!$G$2</f>
        <v>347.22302140564926</v>
      </c>
      <c r="C54" s="5">
        <f>(('Constants&amp;Equation'!$F$2-'Constants&amp;Equation'!$G$2)/(1+((('Segregation - Table'!B54+'Segregation - Table'!C54)/'Constants&amp;Equation'!$H$2)^'Constants&amp;Equation'!$I$2))+'Constants&amp;Equation'!$G$2)</f>
        <v>378.43073660784256</v>
      </c>
      <c r="D54" s="5">
        <f>1/('Constants&amp;Equation'!$L$2*'Calculation Mobility&amp;Resistivit'!B54*'Segregation - Table'!K54)</f>
        <v>1.4685962432725292</v>
      </c>
      <c r="E54" s="5">
        <f>1/(C54*'Constants&amp;Equation'!$L$2*'Segregation - Table'!K54)</f>
        <v>1.3474868066610046</v>
      </c>
      <c r="G54" s="5"/>
    </row>
    <row r="55" spans="1:7">
      <c r="A55" s="2">
        <v>0.53</v>
      </c>
      <c r="B55" s="5">
        <f>(('Constants&amp;Equation'!$F$2-'Constants&amp;Equation'!$G$2)/(1+((('Segregation - Table'!B55+'Segregation - Table'!C55)/'Constants&amp;Equation'!$H$2)^'Constants&amp;Equation'!$I$2)+((('Segregation - Table'!M55-1)/'Constants&amp;Equation'!$J$2)^'Constants&amp;Equation'!$K$2)))+'Constants&amp;Equation'!$G$2</f>
        <v>346.38045785115816</v>
      </c>
      <c r="C55" s="5">
        <f>(('Constants&amp;Equation'!$F$2-'Constants&amp;Equation'!$G$2)/(1+((('Segregation - Table'!B55+'Segregation - Table'!C55)/'Constants&amp;Equation'!$H$2)^'Constants&amp;Equation'!$I$2))+'Constants&amp;Equation'!$G$2)</f>
        <v>378.0634382095069</v>
      </c>
      <c r="D55" s="5">
        <f>1/('Constants&amp;Equation'!$L$2*'Calculation Mobility&amp;Resistivit'!B55*'Segregation - Table'!K55)</f>
        <v>1.4850739633814745</v>
      </c>
      <c r="E55" s="5">
        <f>1/(C55*'Constants&amp;Equation'!$L$2*'Segregation - Table'!K55)</f>
        <v>1.3606197991931979</v>
      </c>
      <c r="G55" s="5"/>
    </row>
    <row r="56" spans="1:7">
      <c r="A56" s="2">
        <v>0.54</v>
      </c>
      <c r="B56" s="5">
        <f>(('Constants&amp;Equation'!$F$2-'Constants&amp;Equation'!$G$2)/(1+((('Segregation - Table'!B56+'Segregation - Table'!C56)/'Constants&amp;Equation'!$H$2)^'Constants&amp;Equation'!$I$2)+((('Segregation - Table'!M56-1)/'Constants&amp;Equation'!$J$2)^'Constants&amp;Equation'!$K$2)))+'Constants&amp;Equation'!$G$2</f>
        <v>345.50419310222185</v>
      </c>
      <c r="C56" s="5">
        <f>(('Constants&amp;Equation'!$F$2-'Constants&amp;Equation'!$G$2)/(1+((('Segregation - Table'!B56+'Segregation - Table'!C56)/'Constants&amp;Equation'!$H$2)^'Constants&amp;Equation'!$I$2))+'Constants&amp;Equation'!$G$2)</f>
        <v>377.68552935586462</v>
      </c>
      <c r="D56" s="5">
        <f>1/('Constants&amp;Equation'!$L$2*'Calculation Mobility&amp;Resistivit'!B56*'Segregation - Table'!K56)</f>
        <v>1.5026134072906323</v>
      </c>
      <c r="E56" s="5">
        <f>1/(C56*'Constants&amp;Equation'!$L$2*'Segregation - Table'!K56)</f>
        <v>1.3745806828128846</v>
      </c>
      <c r="G56" s="5"/>
    </row>
    <row r="57" spans="1:7">
      <c r="A57" s="2">
        <v>0.55000000000000004</v>
      </c>
      <c r="B57" s="5">
        <f>(('Constants&amp;Equation'!$F$2-'Constants&amp;Equation'!$G$2)/(1+((('Segregation - Table'!B57+'Segregation - Table'!C57)/'Constants&amp;Equation'!$H$2)^'Constants&amp;Equation'!$I$2)+((('Segregation - Table'!M57-1)/'Constants&amp;Equation'!$J$2)^'Constants&amp;Equation'!$K$2)))+'Constants&amp;Equation'!$G$2</f>
        <v>344.59177684592584</v>
      </c>
      <c r="C57" s="5">
        <f>(('Constants&amp;Equation'!$F$2-'Constants&amp;Equation'!$G$2)/(1+((('Segregation - Table'!B57+'Segregation - Table'!C57)/'Constants&amp;Equation'!$H$2)^'Constants&amp;Equation'!$I$2))+'Constants&amp;Equation'!$G$2)</f>
        <v>377.29646225199485</v>
      </c>
      <c r="D57" s="5">
        <f>1/('Constants&amp;Equation'!$L$2*'Calculation Mobility&amp;Resistivit'!B57*'Segregation - Table'!K57)</f>
        <v>1.5213190694859</v>
      </c>
      <c r="E57" s="5">
        <f>1/(C57*'Constants&amp;Equation'!$L$2*'Segregation - Table'!K57)</f>
        <v>1.3894486001133053</v>
      </c>
      <c r="G57" s="5"/>
    </row>
    <row r="58" spans="1:7">
      <c r="A58" s="2">
        <v>0.56000000000000005</v>
      </c>
      <c r="B58" s="5">
        <f>(('Constants&amp;Equation'!$F$2-'Constants&amp;Equation'!$G$2)/(1+((('Segregation - Table'!B58+'Segregation - Table'!C58)/'Constants&amp;Equation'!$H$2)^'Constants&amp;Equation'!$I$2)+((('Segregation - Table'!M58-1)/'Constants&amp;Equation'!$J$2)^'Constants&amp;Equation'!$K$2)))+'Constants&amp;Equation'!$G$2</f>
        <v>343.64049380961518</v>
      </c>
      <c r="C58" s="5">
        <f>(('Constants&amp;Equation'!$F$2-'Constants&amp;Equation'!$G$2)/(1+((('Segregation - Table'!B58+'Segregation - Table'!C58)/'Constants&amp;Equation'!$H$2)^'Constants&amp;Equation'!$I$2))+'Constants&amp;Equation'!$G$2)</f>
        <v>376.89564796548979</v>
      </c>
      <c r="D58" s="5">
        <f>1/('Constants&amp;Equation'!$L$2*'Calculation Mobility&amp;Resistivit'!B58*'Segregation - Table'!K58)</f>
        <v>1.5413096287830232</v>
      </c>
      <c r="E58" s="5">
        <f>1/(C58*'Constants&amp;Equation'!$L$2*'Segregation - Table'!K58)</f>
        <v>1.4053131279377638</v>
      </c>
      <c r="G58" s="5"/>
    </row>
    <row r="59" spans="1:7">
      <c r="A59" s="2">
        <v>0.56999999999999995</v>
      </c>
      <c r="B59" s="5">
        <f>(('Constants&amp;Equation'!$F$2-'Constants&amp;Equation'!$G$2)/(1+((('Segregation - Table'!B59+'Segregation - Table'!C59)/'Constants&amp;Equation'!$H$2)^'Constants&amp;Equation'!$I$2)+((('Segregation - Table'!M59-1)/'Constants&amp;Equation'!$J$2)^'Constants&amp;Equation'!$K$2)))+'Constants&amp;Equation'!$G$2</f>
        <v>342.64732501767645</v>
      </c>
      <c r="C59" s="5">
        <f>(('Constants&amp;Equation'!$F$2-'Constants&amp;Equation'!$G$2)/(1+((('Segregation - Table'!B59+'Segregation - Table'!C59)/'Constants&amp;Equation'!$H$2)^'Constants&amp;Equation'!$I$2))+'Constants&amp;Equation'!$G$2)</f>
        <v>376.48245233004531</v>
      </c>
      <c r="D59" s="5">
        <f>1/('Constants&amp;Equation'!$L$2*'Calculation Mobility&amp;Resistivit'!B59*'Segregation - Table'!K59)</f>
        <v>1.5627204394896848</v>
      </c>
      <c r="E59" s="5">
        <f>1/(C59*'Constants&amp;Equation'!$L$2*'Segregation - Table'!K59)</f>
        <v>1.4222760583597471</v>
      </c>
      <c r="G59" s="5"/>
    </row>
    <row r="60" spans="1:7">
      <c r="A60" s="2">
        <v>0.57999999999999996</v>
      </c>
      <c r="B60" s="5">
        <f>(('Constants&amp;Equation'!$F$2-'Constants&amp;Equation'!$G$2)/(1+((('Segregation - Table'!B60+'Segregation - Table'!C60)/'Constants&amp;Equation'!$H$2)^'Constants&amp;Equation'!$I$2)+((('Segregation - Table'!M60-1)/'Constants&amp;Equation'!$J$2)^'Constants&amp;Equation'!$K$2)))+'Constants&amp;Equation'!$G$2</f>
        <v>341.6089018067666</v>
      </c>
      <c r="C60" s="5">
        <f>(('Constants&amp;Equation'!$F$2-'Constants&amp;Equation'!$G$2)/(1+((('Segregation - Table'!B60+'Segregation - Table'!C60)/'Constants&amp;Equation'!$H$2)^'Constants&amp;Equation'!$I$2))+'Constants&amp;Equation'!$G$2)</f>
        <v>376.05619133618472</v>
      </c>
      <c r="D60" s="5">
        <f>1/('Constants&amp;Equation'!$L$2*'Calculation Mobility&amp;Resistivit'!B60*'Segregation - Table'!K60)</f>
        <v>1.5857065663118448</v>
      </c>
      <c r="E60" s="5">
        <f>1/(C60*'Constants&amp;Equation'!$L$2*'Segregation - Table'!K60)</f>
        <v>1.4404535577006614</v>
      </c>
      <c r="G60" s="5"/>
    </row>
    <row r="61" spans="1:7">
      <c r="A61" s="2">
        <v>0.59</v>
      </c>
      <c r="B61" s="5">
        <f>(('Constants&amp;Equation'!$F$2-'Constants&amp;Equation'!$G$2)/(1+((('Segregation - Table'!B61+'Segregation - Table'!C61)/'Constants&amp;Equation'!$H$2)^'Constants&amp;Equation'!$I$2)+((('Segregation - Table'!M61-1)/'Constants&amp;Equation'!$J$2)^'Constants&amp;Equation'!$K$2)))+'Constants&amp;Equation'!$G$2</f>
        <v>340.52145093199738</v>
      </c>
      <c r="C61" s="5">
        <f>(('Constants&amp;Equation'!$F$2-'Constants&amp;Equation'!$G$2)/(1+((('Segregation - Table'!B61+'Segregation - Table'!C61)/'Constants&amp;Equation'!$H$2)^'Constants&amp;Equation'!$I$2))+'Constants&amp;Equation'!$G$2)</f>
        <v>375.61612593113273</v>
      </c>
      <c r="D61" s="5">
        <f>1/('Constants&amp;Equation'!$L$2*'Calculation Mobility&amp;Resistivit'!B61*'Segregation - Table'!K61)</f>
        <v>1.6104465065425091</v>
      </c>
      <c r="E61" s="5">
        <f>1/(C61*'Constants&amp;Equation'!$L$2*'Segregation - Table'!K61)</f>
        <v>1.4599788006885688</v>
      </c>
      <c r="G61" s="5"/>
    </row>
    <row r="62" spans="1:7">
      <c r="A62" s="2">
        <v>0.6</v>
      </c>
      <c r="B62" s="5">
        <f>(('Constants&amp;Equation'!$F$2-'Constants&amp;Equation'!$G$2)/(1+((('Segregation - Table'!B62+'Segregation - Table'!C62)/'Constants&amp;Equation'!$H$2)^'Constants&amp;Equation'!$I$2)+((('Segregation - Table'!M62-1)/'Constants&amp;Equation'!$J$2)^'Constants&amp;Equation'!$K$2)))+'Constants&amp;Equation'!$G$2</f>
        <v>339.38072863553521</v>
      </c>
      <c r="C62" s="5">
        <f>(('Constants&amp;Equation'!$F$2-'Constants&amp;Equation'!$G$2)/(1+((('Segregation - Table'!B62+'Segregation - Table'!C62)/'Constants&amp;Equation'!$H$2)^'Constants&amp;Equation'!$I$2))+'Constants&amp;Equation'!$G$2)</f>
        <v>375.16145613579641</v>
      </c>
      <c r="D62" s="5">
        <f>1/('Constants&amp;Equation'!$L$2*'Calculation Mobility&amp;Resistivit'!B62*'Segregation - Table'!K62)</f>
        <v>1.6371467880176418</v>
      </c>
      <c r="E62" s="5">
        <f>1/(C62*'Constants&amp;Equation'!$L$2*'Segregation - Table'!K62)</f>
        <v>1.4810052064613966</v>
      </c>
      <c r="G62" s="5"/>
    </row>
    <row r="63" spans="1:7">
      <c r="A63" s="2">
        <v>0.61</v>
      </c>
      <c r="B63" s="5">
        <f>(('Constants&amp;Equation'!$F$2-'Constants&amp;Equation'!$G$2)/(1+((('Segregation - Table'!B63+'Segregation - Table'!C63)/'Constants&amp;Equation'!$H$2)^'Constants&amp;Equation'!$I$2)+((('Segregation - Table'!M63-1)/'Constants&amp;Equation'!$J$2)^'Constants&amp;Equation'!$K$2)))+'Constants&amp;Equation'!$G$2</f>
        <v>338.18194093775617</v>
      </c>
      <c r="C63" s="5">
        <f>(('Constants&amp;Equation'!$F$2-'Constants&amp;Equation'!$G$2)/(1+((('Segregation - Table'!B63+'Segregation - Table'!C63)/'Constants&amp;Equation'!$H$2)^'Constants&amp;Equation'!$I$2))+'Constants&amp;Equation'!$G$2)</f>
        <v>374.69131436980558</v>
      </c>
      <c r="D63" s="5">
        <f>1/('Constants&amp;Equation'!$L$2*'Calculation Mobility&amp;Resistivit'!B63*'Segregation - Table'!K63)</f>
        <v>1.6660476927279417</v>
      </c>
      <c r="E63" s="5">
        <f>1/(C63*'Constants&amp;Equation'!$L$2*'Segregation - Table'!K63)</f>
        <v>1.503710443273113</v>
      </c>
      <c r="G63" s="5"/>
    </row>
    <row r="64" spans="1:7">
      <c r="A64" s="2">
        <v>0.62</v>
      </c>
      <c r="B64" s="5">
        <f>(('Constants&amp;Equation'!$F$2-'Constants&amp;Equation'!$G$2)/(1+((('Segregation - Table'!B64+'Segregation - Table'!C64)/'Constants&amp;Equation'!$H$2)^'Constants&amp;Equation'!$I$2)+((('Segregation - Table'!M64-1)/'Constants&amp;Equation'!$J$2)^'Constants&amp;Equation'!$K$2)))+'Constants&amp;Equation'!$G$2</f>
        <v>336.91964659257548</v>
      </c>
      <c r="C64" s="5">
        <f>(('Constants&amp;Equation'!$F$2-'Constants&amp;Equation'!$G$2)/(1+((('Segregation - Table'!B64+'Segregation - Table'!C64)/'Constants&amp;Equation'!$H$2)^'Constants&amp;Equation'!$I$2))+'Constants&amp;Equation'!$G$2)</f>
        <v>374.20475785489583</v>
      </c>
      <c r="D64" s="5">
        <f>1/('Constants&amp;Equation'!$L$2*'Calculation Mobility&amp;Resistivit'!B64*'Segregation - Table'!K64)</f>
        <v>1.6974304408067142</v>
      </c>
      <c r="E64" s="5">
        <f>1/(C64*'Constants&amp;Equation'!$L$2*'Segregation - Table'!K64)</f>
        <v>1.5283014238259383</v>
      </c>
      <c r="G64" s="5"/>
    </row>
    <row r="65" spans="1:7">
      <c r="A65" s="2">
        <v>0.63</v>
      </c>
      <c r="B65" s="5">
        <f>(('Constants&amp;Equation'!$F$2-'Constants&amp;Equation'!$G$2)/(1+((('Segregation - Table'!B65+'Segregation - Table'!C65)/'Constants&amp;Equation'!$H$2)^'Constants&amp;Equation'!$I$2)+((('Segregation - Table'!M65-1)/'Constants&amp;Equation'!$J$2)^'Constants&amp;Equation'!$K$2)))+'Constants&amp;Equation'!$G$2</f>
        <v>335.58763804106241</v>
      </c>
      <c r="C65" s="5">
        <f>(('Constants&amp;Equation'!$F$2-'Constants&amp;Equation'!$G$2)/(1+((('Segregation - Table'!B65+'Segregation - Table'!C65)/'Constants&amp;Equation'!$H$2)^'Constants&amp;Equation'!$I$2))+'Constants&amp;Equation'!$G$2)</f>
        <v>373.70075994168036</v>
      </c>
      <c r="D65" s="5">
        <f>1/('Constants&amp;Equation'!$L$2*'Calculation Mobility&amp;Resistivit'!B65*'Segregation - Table'!K65)</f>
        <v>1.7316262882299494</v>
      </c>
      <c r="E65" s="5">
        <f>1/(C65*'Constants&amp;Equation'!$L$2*'Segregation - Table'!K65)</f>
        <v>1.5550205895422557</v>
      </c>
      <c r="G65" s="5"/>
    </row>
    <row r="66" spans="1:7">
      <c r="A66" s="2">
        <v>0.64</v>
      </c>
      <c r="B66" s="5">
        <f>(('Constants&amp;Equation'!$F$2-'Constants&amp;Equation'!$G$2)/(1+((('Segregation - Table'!B66+'Segregation - Table'!C66)/'Constants&amp;Equation'!$H$2)^'Constants&amp;Equation'!$I$2)+((('Segregation - Table'!M66-1)/'Constants&amp;Equation'!$J$2)^'Constants&amp;Equation'!$K$2)))+'Constants&amp;Equation'!$G$2</f>
        <v>334.17879418199129</v>
      </c>
      <c r="C66" s="5">
        <f>(('Constants&amp;Equation'!$F$2-'Constants&amp;Equation'!$G$2)/(1+((('Segregation - Table'!B66+'Segregation - Table'!C66)/'Constants&amp;Equation'!$H$2)^'Constants&amp;Equation'!$I$2))+'Constants&amp;Equation'!$G$2)</f>
        <v>373.1782001738955</v>
      </c>
      <c r="D66" s="5">
        <f>1/('Constants&amp;Equation'!$L$2*'Calculation Mobility&amp;Resistivit'!B66*'Segregation - Table'!K66)</f>
        <v>1.7690281595837316</v>
      </c>
      <c r="E66" s="5">
        <f>1/(C66*'Constants&amp;Equation'!$L$2*'Segregation - Table'!K66)</f>
        <v>1.5841538893970801</v>
      </c>
      <c r="G66" s="5"/>
    </row>
    <row r="67" spans="1:7">
      <c r="A67" s="2">
        <v>0.65</v>
      </c>
      <c r="B67" s="5">
        <f>(('Constants&amp;Equation'!$F$2-'Constants&amp;Equation'!$G$2)/(1+((('Segregation - Table'!B67+'Segregation - Table'!C67)/'Constants&amp;Equation'!$H$2)^'Constants&amp;Equation'!$I$2)+((('Segregation - Table'!M67-1)/'Constants&amp;Equation'!$J$2)^'Constants&amp;Equation'!$K$2)))+'Constants&amp;Equation'!$G$2</f>
        <v>332.68489667903026</v>
      </c>
      <c r="C67" s="5">
        <f>(('Constants&amp;Equation'!$F$2-'Constants&amp;Equation'!$G$2)/(1+((('Segregation - Table'!B67+'Segregation - Table'!C67)/'Constants&amp;Equation'!$H$2)^'Constants&amp;Equation'!$I$2))+'Constants&amp;Equation'!$G$2)</f>
        <v>372.63585286601113</v>
      </c>
      <c r="D67" s="5">
        <f>1/('Constants&amp;Equation'!$L$2*'Calculation Mobility&amp;Resistivit'!B67*'Segregation - Table'!K67)</f>
        <v>1.8101056786099305</v>
      </c>
      <c r="E67" s="5">
        <f>1/(C67*'Constants&amp;Equation'!$L$2*'Segregation - Table'!K67)</f>
        <v>1.6160410117139268</v>
      </c>
      <c r="G67" s="5"/>
    </row>
    <row r="68" spans="1:7">
      <c r="A68" s="2">
        <v>0.66</v>
      </c>
      <c r="B68" s="5">
        <f>(('Constants&amp;Equation'!$F$2-'Constants&amp;Equation'!$G$2)/(1+((('Segregation - Table'!B68+'Segregation - Table'!C68)/'Constants&amp;Equation'!$H$2)^'Constants&amp;Equation'!$I$2)+((('Segregation - Table'!M68-1)/'Constants&amp;Equation'!$J$2)^'Constants&amp;Equation'!$K$2)))+'Constants&amp;Equation'!$G$2</f>
        <v>331.09639857894575</v>
      </c>
      <c r="C68" s="5">
        <f>(('Constants&amp;Equation'!$F$2-'Constants&amp;Equation'!$G$2)/(1+((('Segregation - Table'!B68+'Segregation - Table'!C68)/'Constants&amp;Equation'!$H$2)^'Constants&amp;Equation'!$I$2))+'Constants&amp;Equation'!$G$2)</f>
        <v>372.0723739227451</v>
      </c>
      <c r="D68" s="5">
        <f>1/('Constants&amp;Equation'!$L$2*'Calculation Mobility&amp;Resistivit'!B68*'Segregation - Table'!K68)</f>
        <v>1.8554248112510305</v>
      </c>
      <c r="E68" s="5">
        <f>1/(C68*'Constants&amp;Equation'!$L$2*'Segregation - Table'!K68)</f>
        <v>1.6510886480563889</v>
      </c>
      <c r="G68" s="5"/>
    </row>
    <row r="69" spans="1:7">
      <c r="A69" s="2">
        <v>0.67</v>
      </c>
      <c r="B69" s="5">
        <f>(('Constants&amp;Equation'!$F$2-'Constants&amp;Equation'!$G$2)/(1+((('Segregation - Table'!B69+'Segregation - Table'!C69)/'Constants&amp;Equation'!$H$2)^'Constants&amp;Equation'!$I$2)+((('Segregation - Table'!M69-1)/'Constants&amp;Equation'!$J$2)^'Constants&amp;Equation'!$K$2)))+'Constants&amp;Equation'!$G$2</f>
        <v>329.40212982329427</v>
      </c>
      <c r="C69" s="5">
        <f>(('Constants&amp;Equation'!$F$2-'Constants&amp;Equation'!$G$2)/(1+((('Segregation - Table'!B69+'Segregation - Table'!C69)/'Constants&amp;Equation'!$H$2)^'Constants&amp;Equation'!$I$2))+'Constants&amp;Equation'!$G$2)</f>
        <v>371.48628556995573</v>
      </c>
      <c r="D69" s="5">
        <f>1/('Constants&amp;Equation'!$L$2*'Calculation Mobility&amp;Resistivit'!B69*'Segregation - Table'!K69)</f>
        <v>1.9056738578655614</v>
      </c>
      <c r="E69" s="5">
        <f>1/(C69*'Constants&amp;Equation'!$L$2*'Segregation - Table'!K69)</f>
        <v>1.6897878923481264</v>
      </c>
      <c r="G69" s="5"/>
    </row>
    <row r="70" spans="1:7">
      <c r="A70" s="2">
        <v>0.68</v>
      </c>
      <c r="B70" s="5">
        <f>(('Constants&amp;Equation'!$F$2-'Constants&amp;Equation'!$G$2)/(1+((('Segregation - Table'!B70+'Segregation - Table'!C70)/'Constants&amp;Equation'!$H$2)^'Constants&amp;Equation'!$I$2)+((('Segregation - Table'!M70-1)/'Constants&amp;Equation'!$J$2)^'Constants&amp;Equation'!$K$2)))+'Constants&amp;Equation'!$G$2</f>
        <v>327.58891817751362</v>
      </c>
      <c r="C70" s="5">
        <f>(('Constants&amp;Equation'!$F$2-'Constants&amp;Equation'!$G$2)/(1+((('Segregation - Table'!B70+'Segregation - Table'!C70)/'Constants&amp;Equation'!$H$2)^'Constants&amp;Equation'!$I$2))+'Constants&amp;Equation'!$G$2)</f>
        <v>370.87595859228577</v>
      </c>
      <c r="D70" s="5">
        <f>1/('Constants&amp;Equation'!$L$2*'Calculation Mobility&amp;Resistivit'!B70*'Segregation - Table'!K70)</f>
        <v>1.9616983193175879</v>
      </c>
      <c r="E70" s="5">
        <f>1/(C70*'Constants&amp;Equation'!$L$2*'Segregation - Table'!K70)</f>
        <v>1.7327373622574358</v>
      </c>
      <c r="G70" s="5"/>
    </row>
    <row r="71" spans="1:7">
      <c r="A71" s="2">
        <v>0.69</v>
      </c>
      <c r="B71" s="5">
        <f>(('Constants&amp;Equation'!$F$2-'Constants&amp;Equation'!$G$2)/(1+((('Segregation - Table'!B71+'Segregation - Table'!C71)/'Constants&amp;Equation'!$H$2)^'Constants&amp;Equation'!$I$2)+((('Segregation - Table'!M71-1)/'Constants&amp;Equation'!$J$2)^'Constants&amp;Equation'!$K$2)))+'Constants&amp;Equation'!$G$2</f>
        <v>325.64109519673269</v>
      </c>
      <c r="C71" s="5">
        <f>(('Constants&amp;Equation'!$F$2-'Constants&amp;Equation'!$G$2)/(1+((('Segregation - Table'!B71+'Segregation - Table'!C71)/'Constants&amp;Equation'!$H$2)^'Constants&amp;Equation'!$I$2))+'Constants&amp;Equation'!$G$2)</f>
        <v>370.23959157935599</v>
      </c>
      <c r="D71" s="5">
        <f>1/('Constants&amp;Equation'!$L$2*'Calculation Mobility&amp;Resistivit'!B71*'Segregation - Table'!K71)</f>
        <v>2.0245483751918041</v>
      </c>
      <c r="E71" s="5">
        <f>1/(C71*'Constants&amp;Equation'!$L$2*'Segregation - Table'!K71)</f>
        <v>1.780674366466066</v>
      </c>
      <c r="G71" s="5"/>
    </row>
    <row r="72" spans="1:7">
      <c r="A72" s="2">
        <v>0.7</v>
      </c>
      <c r="B72" s="5">
        <f>(('Constants&amp;Equation'!$F$2-'Constants&amp;Equation'!$G$2)/(1+((('Segregation - Table'!B72+'Segregation - Table'!C72)/'Constants&amp;Equation'!$H$2)^'Constants&amp;Equation'!$I$2)+((('Segregation - Table'!M72-1)/'Constants&amp;Equation'!$J$2)^'Constants&amp;Equation'!$K$2)))+'Constants&amp;Equation'!$G$2</f>
        <v>323.53984351723676</v>
      </c>
      <c r="C72" s="5">
        <f>(('Constants&amp;Equation'!$F$2-'Constants&amp;Equation'!$G$2)/(1+((('Segregation - Table'!B72+'Segregation - Table'!C72)/'Constants&amp;Equation'!$H$2)^'Constants&amp;Equation'!$I$2))+'Constants&amp;Equation'!$G$2)</f>
        <v>369.57518656335304</v>
      </c>
      <c r="D72" s="5">
        <f>1/('Constants&amp;Equation'!$L$2*'Calculation Mobility&amp;Resistivit'!B72*'Segregation - Table'!K72)</f>
        <v>2.0955446224372913</v>
      </c>
      <c r="E72" s="5">
        <f>1/(C72*'Constants&amp;Equation'!$L$2*'Segregation - Table'!K72)</f>
        <v>1.8345175863437628</v>
      </c>
      <c r="G72" s="5"/>
    </row>
    <row r="73" spans="1:7">
      <c r="A73" s="2">
        <v>0.71</v>
      </c>
      <c r="B73" s="5">
        <f>(('Constants&amp;Equation'!$F$2-'Constants&amp;Equation'!$G$2)/(1+((('Segregation - Table'!B73+'Segregation - Table'!C73)/'Constants&amp;Equation'!$H$2)^'Constants&amp;Equation'!$I$2)+((('Segregation - Table'!M73-1)/'Constants&amp;Equation'!$J$2)^'Constants&amp;Equation'!$K$2)))+'Constants&amp;Equation'!$G$2</f>
        <v>321.26232139876907</v>
      </c>
      <c r="C73" s="5">
        <f>(('Constants&amp;Equation'!$F$2-'Constants&amp;Equation'!$G$2)/(1+((('Segregation - Table'!B73+'Segregation - Table'!C73)/'Constants&amp;Equation'!$H$2)^'Constants&amp;Equation'!$I$2))+'Constants&amp;Equation'!$G$2)</f>
        <v>368.88052027854678</v>
      </c>
      <c r="D73" s="5">
        <f>1/('Constants&amp;Equation'!$L$2*'Calculation Mobility&amp;Resistivit'!B73*'Segregation - Table'!K73)</f>
        <v>2.1763708025785902</v>
      </c>
      <c r="E73" s="5">
        <f>1/(C73*'Constants&amp;Equation'!$L$2*'Segregation - Table'!K73)</f>
        <v>1.8954265617846533</v>
      </c>
      <c r="G73" s="5"/>
    </row>
    <row r="74" spans="1:7">
      <c r="A74" s="2">
        <v>0.72</v>
      </c>
      <c r="B74" s="5">
        <f>(('Constants&amp;Equation'!$F$2-'Constants&amp;Equation'!$G$2)/(1+((('Segregation - Table'!B74+'Segregation - Table'!C74)/'Constants&amp;Equation'!$H$2)^'Constants&amp;Equation'!$I$2)+((('Segregation - Table'!M74-1)/'Constants&amp;Equation'!$J$2)^'Constants&amp;Equation'!$K$2)))+'Constants&amp;Equation'!$G$2</f>
        <v>318.78046863044278</v>
      </c>
      <c r="C74" s="5">
        <f>(('Constants&amp;Equation'!$F$2-'Constants&amp;Equation'!$G$2)/(1+((('Segregation - Table'!B74+'Segregation - Table'!C74)/'Constants&amp;Equation'!$H$2)^'Constants&amp;Equation'!$I$2))+'Constants&amp;Equation'!$G$2)</f>
        <v>368.15311007677394</v>
      </c>
      <c r="D74" s="5">
        <f>1/('Constants&amp;Equation'!$L$2*'Calculation Mobility&amp;Resistivit'!B74*'Segregation - Table'!K74)</f>
        <v>2.2692073471639822</v>
      </c>
      <c r="E74" s="5">
        <f>1/(C74*'Constants&amp;Equation'!$L$2*'Segregation - Table'!K74)</f>
        <v>1.9648862436547827</v>
      </c>
      <c r="G74" s="5"/>
    </row>
    <row r="75" spans="1:7">
      <c r="A75" s="2">
        <v>0.73</v>
      </c>
      <c r="B75" s="5">
        <f>(('Constants&amp;Equation'!$F$2-'Constants&amp;Equation'!$G$2)/(1+((('Segregation - Table'!B75+'Segregation - Table'!C75)/'Constants&amp;Equation'!$H$2)^'Constants&amp;Equation'!$I$2)+((('Segregation - Table'!M75-1)/'Constants&amp;Equation'!$J$2)^'Constants&amp;Equation'!$K$2)))+'Constants&amp;Equation'!$G$2</f>
        <v>316.05934696157004</v>
      </c>
      <c r="C75" s="5">
        <f>(('Constants&amp;Equation'!$F$2-'Constants&amp;Equation'!$G$2)/(1+((('Segregation - Table'!B75+'Segregation - Table'!C75)/'Constants&amp;Equation'!$H$2)^'Constants&amp;Equation'!$I$2))+'Constants&amp;Equation'!$G$2)</f>
        <v>367.39017327735411</v>
      </c>
      <c r="D75" s="5">
        <f>1/('Constants&amp;Equation'!$L$2*'Calculation Mobility&amp;Resistivit'!B75*'Segregation - Table'!K75)</f>
        <v>2.3769282803778391</v>
      </c>
      <c r="E75" s="5">
        <f>1/(C75*'Constants&amp;Equation'!$L$2*'Segregation - Table'!K75)</f>
        <v>2.0448298694792948</v>
      </c>
      <c r="G75" s="5"/>
    </row>
    <row r="76" spans="1:7">
      <c r="A76" s="2">
        <v>0.74</v>
      </c>
      <c r="B76" s="5">
        <f>(('Constants&amp;Equation'!$F$2-'Constants&amp;Equation'!$G$2)/(1+((('Segregation - Table'!B76+'Segregation - Table'!C76)/'Constants&amp;Equation'!$H$2)^'Constants&amp;Equation'!$I$2)+((('Segregation - Table'!M76-1)/'Constants&amp;Equation'!$J$2)^'Constants&amp;Equation'!$K$2)))+'Constants&amp;Equation'!$G$2</f>
        <v>313.05478430323922</v>
      </c>
      <c r="C76" s="5">
        <f>(('Constants&amp;Equation'!$F$2-'Constants&amp;Equation'!$G$2)/(1+((('Segregation - Table'!B76+'Segregation - Table'!C76)/'Constants&amp;Equation'!$H$2)^'Constants&amp;Equation'!$I$2))+'Constants&amp;Equation'!$G$2)</f>
        <v>366.58857839463928</v>
      </c>
      <c r="D76" s="5">
        <f>1/('Constants&amp;Equation'!$L$2*'Calculation Mobility&amp;Resistivit'!B76*'Segregation - Table'!K76)</f>
        <v>2.5033994016434722</v>
      </c>
      <c r="E76" s="5">
        <f>1/(C76*'Constants&amp;Equation'!$L$2*'Segregation - Table'!K76)</f>
        <v>2.1378220869246141</v>
      </c>
      <c r="G76" s="5"/>
    </row>
    <row r="77" spans="1:7">
      <c r="A77" s="2">
        <v>0.75</v>
      </c>
      <c r="B77" s="5">
        <f>(('Constants&amp;Equation'!$F$2-'Constants&amp;Equation'!$G$2)/(1+((('Segregation - Table'!B77+'Segregation - Table'!C77)/'Constants&amp;Equation'!$H$2)^'Constants&amp;Equation'!$I$2)+((('Segregation - Table'!M77-1)/'Constants&amp;Equation'!$J$2)^'Constants&amp;Equation'!$K$2)))+'Constants&amp;Equation'!$G$2</f>
        <v>309.7099493145148</v>
      </c>
      <c r="C77" s="5">
        <f>(('Constants&amp;Equation'!$F$2-'Constants&amp;Equation'!$G$2)/(1+((('Segregation - Table'!B77+'Segregation - Table'!C77)/'Constants&amp;Equation'!$H$2)^'Constants&amp;Equation'!$I$2))+'Constants&amp;Equation'!$G$2)</f>
        <v>365.74478624250281</v>
      </c>
      <c r="D77" s="5">
        <f>1/('Constants&amp;Equation'!$L$2*'Calculation Mobility&amp;Resistivit'!B77*'Segregation - Table'!K77)</f>
        <v>2.6539439208088504</v>
      </c>
      <c r="E77" s="5">
        <f>1/(C77*'Constants&amp;Equation'!$L$2*'Segregation - Table'!K77)</f>
        <v>2.247339861332398</v>
      </c>
      <c r="G77" s="5"/>
    </row>
    <row r="78" spans="1:7">
      <c r="A78" s="2">
        <v>0.76</v>
      </c>
      <c r="B78" s="5">
        <f>(('Constants&amp;Equation'!$F$2-'Constants&amp;Equation'!$G$2)/(1+((('Segregation - Table'!B78+'Segregation - Table'!C78)/'Constants&amp;Equation'!$H$2)^'Constants&amp;Equation'!$I$2)+((('Segregation - Table'!M78-1)/'Constants&amp;Equation'!$J$2)^'Constants&amp;Equation'!$K$2)))+'Constants&amp;Equation'!$G$2</f>
        <v>305.95023169250595</v>
      </c>
      <c r="C78" s="5">
        <f>(('Constants&amp;Equation'!$F$2-'Constants&amp;Equation'!$G$2)/(1+((('Segregation - Table'!B78+'Segregation - Table'!C78)/'Constants&amp;Equation'!$H$2)^'Constants&amp;Equation'!$I$2))+'Constants&amp;Equation'!$G$2)</f>
        <v>364.85477832155226</v>
      </c>
      <c r="D78" s="5">
        <f>1/('Constants&amp;Equation'!$L$2*'Calculation Mobility&amp;Resistivit'!B78*'Segregation - Table'!K78)</f>
        <v>2.8360959634597744</v>
      </c>
      <c r="E78" s="5">
        <f>1/(C78*'Constants&amp;Equation'!$L$2*'Segregation - Table'!K78)</f>
        <v>2.3782180436677121</v>
      </c>
      <c r="G78" s="5"/>
    </row>
    <row r="79" spans="1:7">
      <c r="A79" s="2">
        <v>0.77</v>
      </c>
      <c r="B79" s="5">
        <f>(('Constants&amp;Equation'!$F$2-'Constants&amp;Equation'!$G$2)/(1+((('Segregation - Table'!B79+'Segregation - Table'!C79)/'Constants&amp;Equation'!$H$2)^'Constants&amp;Equation'!$I$2)+((('Segregation - Table'!M79-1)/'Constants&amp;Equation'!$J$2)^'Constants&amp;Equation'!$K$2)))+'Constants&amp;Equation'!$G$2</f>
        <v>301.67534207131808</v>
      </c>
      <c r="C79" s="5">
        <f>(('Constants&amp;Equation'!$F$2-'Constants&amp;Equation'!$G$2)/(1+((('Segregation - Table'!B79+'Segregation - Table'!C79)/'Constants&amp;Equation'!$H$2)^'Constants&amp;Equation'!$I$2))+'Constants&amp;Equation'!$G$2)</f>
        <v>363.91396909280127</v>
      </c>
      <c r="D79" s="5">
        <f>1/('Constants&amp;Equation'!$L$2*'Calculation Mobility&amp;Resistivit'!B79*'Segregation - Table'!K79)</f>
        <v>3.0608720801035383</v>
      </c>
      <c r="E79" s="5">
        <f>1/(C79*'Constants&amp;Equation'!$L$2*'Segregation - Table'!K79)</f>
        <v>2.5373844101222431</v>
      </c>
      <c r="G79" s="5"/>
    </row>
    <row r="80" spans="1:7">
      <c r="A80" s="2">
        <v>0.78</v>
      </c>
      <c r="B80" s="5">
        <f>(('Constants&amp;Equation'!$F$2-'Constants&amp;Equation'!$G$2)/(1+((('Segregation - Table'!B80+'Segregation - Table'!C80)/'Constants&amp;Equation'!$H$2)^'Constants&amp;Equation'!$I$2)+((('Segregation - Table'!M80-1)/'Constants&amp;Equation'!$J$2)^'Constants&amp;Equation'!$K$2)))+'Constants&amp;Equation'!$G$2</f>
        <v>296.74665644555756</v>
      </c>
      <c r="C80" s="5">
        <f>(('Constants&amp;Equation'!$F$2-'Constants&amp;Equation'!$G$2)/(1+((('Segregation - Table'!B80+'Segregation - Table'!C80)/'Constants&amp;Equation'!$H$2)^'Constants&amp;Equation'!$I$2))+'Constants&amp;Equation'!$G$2)</f>
        <v>362.91709764529054</v>
      </c>
      <c r="D80" s="5">
        <f>1/('Constants&amp;Equation'!$L$2*'Calculation Mobility&amp;Resistivit'!B80*'Segregation - Table'!K80)</f>
        <v>3.3450268326102162</v>
      </c>
      <c r="E80" s="5">
        <f>1/(C80*'Constants&amp;Equation'!$L$2*'Segregation - Table'!K80)</f>
        <v>2.7351302397660304</v>
      </c>
      <c r="G80" s="5"/>
    </row>
    <row r="81" spans="1:7">
      <c r="A81" s="2">
        <v>0.79</v>
      </c>
      <c r="B81" s="5">
        <f>(('Constants&amp;Equation'!$F$2-'Constants&amp;Equation'!$G$2)/(1+((('Segregation - Table'!B81+'Segregation - Table'!C81)/'Constants&amp;Equation'!$H$2)^'Constants&amp;Equation'!$I$2)+((('Segregation - Table'!M81-1)/'Constants&amp;Equation'!$J$2)^'Constants&amp;Equation'!$K$2)))+'Constants&amp;Equation'!$G$2</f>
        <v>290.96601700973656</v>
      </c>
      <c r="C81" s="5">
        <f>(('Constants&amp;Equation'!$F$2-'Constants&amp;Equation'!$G$2)/(1+((('Segregation - Table'!B81+'Segregation - Table'!C81)/'Constants&amp;Equation'!$H$2)^'Constants&amp;Equation'!$I$2))+'Constants&amp;Equation'!$G$2)</f>
        <v>361.85809274823742</v>
      </c>
      <c r="D81" s="5">
        <f>1/('Constants&amp;Equation'!$L$2*'Calculation Mobility&amp;Resistivit'!B81*'Segregation - Table'!K81)</f>
        <v>3.7153046144647353</v>
      </c>
      <c r="E81" s="5">
        <f>1/(C81*'Constants&amp;Equation'!$L$2*'Segregation - Table'!K81)</f>
        <v>2.9874345974647665</v>
      </c>
      <c r="G81" s="5"/>
    </row>
    <row r="82" spans="1:7">
      <c r="A82" s="2">
        <v>0.8</v>
      </c>
      <c r="B82" s="5">
        <f>(('Constants&amp;Equation'!$F$2-'Constants&amp;Equation'!$G$2)/(1+((('Segregation - Table'!B82+'Segregation - Table'!C82)/'Constants&amp;Equation'!$H$2)^'Constants&amp;Equation'!$I$2)+((('Segregation - Table'!M82-1)/'Constants&amp;Equation'!$J$2)^'Constants&amp;Equation'!$K$2)))+'Constants&amp;Equation'!$G$2</f>
        <v>284.03824178240541</v>
      </c>
      <c r="C82" s="5">
        <f>(('Constants&amp;Equation'!$F$2-'Constants&amp;Equation'!$G$2)/(1+((('Segregation - Table'!B82+'Segregation - Table'!C82)/'Constants&amp;Equation'!$H$2)^'Constants&amp;Equation'!$I$2))+'Constants&amp;Equation'!$G$2)</f>
        <v>360.72990315113043</v>
      </c>
      <c r="D82" s="5">
        <f>1/('Constants&amp;Equation'!$L$2*'Calculation Mobility&amp;Resistivit'!B82*'Segregation - Table'!K82)</f>
        <v>4.2170828635978923</v>
      </c>
      <c r="E82" s="5">
        <f>1/(C82*'Constants&amp;Equation'!$L$2*'Segregation - Table'!K82)</f>
        <v>3.3205253891170314</v>
      </c>
      <c r="G82" s="5"/>
    </row>
    <row r="83" spans="1:7">
      <c r="A83" s="2">
        <v>0.81</v>
      </c>
      <c r="B83" s="5">
        <f>(('Constants&amp;Equation'!$F$2-'Constants&amp;Equation'!$G$2)/(1+((('Segregation - Table'!B83+'Segregation - Table'!C83)/'Constants&amp;Equation'!$H$2)^'Constants&amp;Equation'!$I$2)+((('Segregation - Table'!M83-1)/'Constants&amp;Equation'!$J$2)^'Constants&amp;Equation'!$K$2)))+'Constants&amp;Equation'!$G$2</f>
        <v>275.50018719948145</v>
      </c>
      <c r="C83" s="5">
        <f>(('Constants&amp;Equation'!$F$2-'Constants&amp;Equation'!$G$2)/(1+((('Segregation - Table'!B83+'Segregation - Table'!C83)/'Constants&amp;Equation'!$H$2)^'Constants&amp;Equation'!$I$2))+'Constants&amp;Equation'!$G$2)</f>
        <v>359.52428196874104</v>
      </c>
      <c r="D83" s="5">
        <f>1/('Constants&amp;Equation'!$L$2*'Calculation Mobility&amp;Resistivit'!B83*'Segregation - Table'!K83)</f>
        <v>4.9337246975412237</v>
      </c>
      <c r="E83" s="5">
        <f>1/(C83*'Constants&amp;Equation'!$L$2*'Segregation - Table'!K83)</f>
        <v>3.7806683607575966</v>
      </c>
      <c r="G83" s="5"/>
    </row>
    <row r="84" spans="1:7">
      <c r="A84" s="2">
        <v>0.82</v>
      </c>
      <c r="B84" s="5">
        <f>(('Constants&amp;Equation'!$F$2-'Constants&amp;Equation'!$G$2)/(1+((('Segregation - Table'!B84+'Segregation - Table'!C84)/'Constants&amp;Equation'!$H$2)^'Constants&amp;Equation'!$I$2)+((('Segregation - Table'!M84-1)/'Constants&amp;Equation'!$J$2)^'Constants&amp;Equation'!$K$2)))+'Constants&amp;Equation'!$G$2</f>
        <v>264.57432580777754</v>
      </c>
      <c r="C84" s="5">
        <f>(('Constants&amp;Equation'!$F$2-'Constants&amp;Equation'!$G$2)/(1+((('Segregation - Table'!B84+'Segregation - Table'!C84)/'Constants&amp;Equation'!$H$2)^'Constants&amp;Equation'!$I$2))+'Constants&amp;Equation'!$G$2)</f>
        <v>358.23150961350632</v>
      </c>
      <c r="D84" s="5">
        <f>1/('Constants&amp;Equation'!$L$2*'Calculation Mobility&amp;Resistivit'!B84*'Segregation - Table'!K84)</f>
        <v>6.0358609231868483</v>
      </c>
      <c r="E84" s="5">
        <f>1/(C84*'Constants&amp;Equation'!$L$2*'Segregation - Table'!K84)</f>
        <v>4.4578262703484457</v>
      </c>
      <c r="G84" s="5"/>
    </row>
    <row r="85" spans="1:7">
      <c r="A85" s="2">
        <v>0.83</v>
      </c>
      <c r="B85" s="5">
        <f>(('Constants&amp;Equation'!$F$2-'Constants&amp;Equation'!$G$2)/(1+((('Segregation - Table'!B85+'Segregation - Table'!C85)/'Constants&amp;Equation'!$H$2)^'Constants&amp;Equation'!$I$2)+((('Segregation - Table'!M85-1)/'Constants&amp;Equation'!$J$2)^'Constants&amp;Equation'!$K$2)))+'Constants&amp;Equation'!$G$2</f>
        <v>249.82895144036266</v>
      </c>
      <c r="C85" s="5">
        <f>(('Constants&amp;Equation'!$F$2-'Constants&amp;Equation'!$G$2)/(1+((('Segregation - Table'!B85+'Segregation - Table'!C85)/'Constants&amp;Equation'!$H$2)^'Constants&amp;Equation'!$I$2))+'Constants&amp;Equation'!$G$2)</f>
        <v>356.8400333042016</v>
      </c>
      <c r="D85" s="5">
        <f>1/('Constants&amp;Equation'!$L$2*'Calculation Mobility&amp;Resistivit'!B85*'Segregation - Table'!K85)</f>
        <v>7.9318512976894722</v>
      </c>
      <c r="E85" s="5">
        <f>1/(C85*'Constants&amp;Equation'!$L$2*'Segregation - Table'!K85)</f>
        <v>5.5532056600649033</v>
      </c>
      <c r="G85" s="5"/>
    </row>
    <row r="86" spans="1:7">
      <c r="A86" s="2">
        <v>0.84</v>
      </c>
      <c r="B86" s="5">
        <f>(('Constants&amp;Equation'!$F$2-'Constants&amp;Equation'!$G$2)/(1+((('Segregation - Table'!B86+'Segregation - Table'!C86)/'Constants&amp;Equation'!$H$2)^'Constants&amp;Equation'!$I$2)+((('Segregation - Table'!M86-1)/'Constants&amp;Equation'!$J$2)^'Constants&amp;Equation'!$K$2)))+'Constants&amp;Equation'!$G$2</f>
        <v>228.24434432968928</v>
      </c>
      <c r="C86" s="5">
        <f>(('Constants&amp;Equation'!$F$2-'Constants&amp;Equation'!$G$2)/(1+((('Segregation - Table'!B86+'Segregation - Table'!C86)/'Constants&amp;Equation'!$H$2)^'Constants&amp;Equation'!$I$2))+'Constants&amp;Equation'!$G$2)</f>
        <v>355.33599153601614</v>
      </c>
      <c r="D86" s="5">
        <f>1/('Constants&amp;Equation'!$L$2*'Calculation Mobility&amp;Resistivit'!B86*'Segregation - Table'!K86)</f>
        <v>11.875721688456872</v>
      </c>
      <c r="E86" s="5">
        <f>1/(C86*'Constants&amp;Equation'!$L$2*'Segregation - Table'!K86)</f>
        <v>7.6281783292109111</v>
      </c>
      <c r="G86" s="5"/>
    </row>
    <row r="87" spans="1:7">
      <c r="A87" s="2">
        <v>0.85</v>
      </c>
      <c r="B87" s="5">
        <f>(('Constants&amp;Equation'!$F$2-'Constants&amp;Equation'!$G$2)/(1+((('Segregation - Table'!B87+'Segregation - Table'!C87)/'Constants&amp;Equation'!$H$2)^'Constants&amp;Equation'!$I$2)+((('Segregation - Table'!M87-1)/'Constants&amp;Equation'!$J$2)^'Constants&amp;Equation'!$K$2)))+'Constants&amp;Equation'!$G$2</f>
        <v>191.82963900456471</v>
      </c>
      <c r="C87" s="5">
        <f>(('Constants&amp;Equation'!$F$2-'Constants&amp;Equation'!$G$2)/(1+((('Segregation - Table'!B87+'Segregation - Table'!C87)/'Constants&amp;Equation'!$H$2)^'Constants&amp;Equation'!$I$2))+'Constants&amp;Equation'!$G$2)</f>
        <v>353.70257713303971</v>
      </c>
      <c r="D87" s="5">
        <f>1/('Constants&amp;Equation'!$L$2*'Calculation Mobility&amp;Resistivit'!B87*'Segregation - Table'!K87)</f>
        <v>24.086118040219443</v>
      </c>
      <c r="E87" s="5">
        <f>1/(C87*'Constants&amp;Equation'!$L$2*'Segregation - Table'!K87)</f>
        <v>13.063041174672374</v>
      </c>
      <c r="G87" s="5"/>
    </row>
    <row r="88" spans="1:7">
      <c r="A88" s="2">
        <v>0.86</v>
      </c>
      <c r="B88" s="5">
        <f>(('Constants&amp;Equation'!$F$2-'Constants&amp;Equation'!$G$2)/(1+((('Segregation - Table'!B88+'Segregation - Table'!C88)/'Constants&amp;Equation'!$H$2)^'Constants&amp;Equation'!$I$2)+((('Segregation - Table'!M88-1)/'Constants&amp;Equation'!$J$2)^'Constants&amp;Equation'!$K$2)))+'Constants&amp;Equation'!$G$2</f>
        <v>104.47961488658984</v>
      </c>
      <c r="C88" s="5">
        <f>(('Constants&amp;Equation'!$F$2-'Constants&amp;Equation'!$G$2)/(1+((('Segregation - Table'!B88+'Segregation - Table'!C88)/'Constants&amp;Equation'!$H$2)^'Constants&amp;Equation'!$I$2))+'Constants&amp;Equation'!$G$2)</f>
        <v>351.91916936448399</v>
      </c>
      <c r="D88" s="5">
        <f>1/('Constants&amp;Equation'!$L$2*'Calculation Mobility&amp;Resistivit'!B88*'Segregation - Table'!K88)</f>
        <v>218.40963128868174</v>
      </c>
      <c r="E88" s="5">
        <f>1/(C88*'Constants&amp;Equation'!$L$2*'Segregation - Table'!K88)</f>
        <v>64.842600662453435</v>
      </c>
      <c r="G88" s="5"/>
    </row>
    <row r="89" spans="1:7">
      <c r="A89" s="2">
        <v>0.87</v>
      </c>
      <c r="B89" s="5">
        <f>(('Constants&amp;Equation'!$F$2-'Constants&amp;Equation'!$G$2)/(1+((('Segregation - Table'!B89+'Segregation - Table'!C89)/'Constants&amp;Equation'!$H$2)^'Constants&amp;Equation'!$I$2)+((('Segregation - Table'!M89-1)/'Constants&amp;Equation'!$J$2)^'Constants&amp;Equation'!$K$2)))+'Constants&amp;Equation'!$G$2</f>
        <v>165.81729506400086</v>
      </c>
      <c r="C89" s="5">
        <f>(('Constants&amp;Equation'!$F$2-'Constants&amp;Equation'!$G$2)/(1+((('Segregation - Table'!B89+'Segregation - Table'!C89)/'Constants&amp;Equation'!$H$2)^'Constants&amp;Equation'!$I$2))+'Constants&amp;Equation'!$G$2)</f>
        <v>349.96012837361343</v>
      </c>
      <c r="D89" s="5">
        <f>1/('Constants&amp;Equation'!$L$2*'Calculation Mobility&amp;Resistivit'!B89*'Segregation - Table'!K89)</f>
        <v>39.369544788156965</v>
      </c>
      <c r="E89" s="5">
        <f>1/(C89*'Constants&amp;Equation'!$L$2*'Segregation - Table'!K89)</f>
        <v>18.653986255553779</v>
      </c>
      <c r="G89" s="5"/>
    </row>
    <row r="90" spans="1:7">
      <c r="A90" s="2">
        <v>0.88</v>
      </c>
      <c r="B90" s="5">
        <f>(('Constants&amp;Equation'!$F$2-'Constants&amp;Equation'!$G$2)/(1+((('Segregation - Table'!B90+'Segregation - Table'!C90)/'Constants&amp;Equation'!$H$2)^'Constants&amp;Equation'!$I$2)+((('Segregation - Table'!M90-1)/'Constants&amp;Equation'!$J$2)^'Constants&amp;Equation'!$K$2)))+'Constants&amp;Equation'!$G$2</f>
        <v>219.83189237264207</v>
      </c>
      <c r="C90" s="5">
        <f>(('Constants&amp;Equation'!$F$2-'Constants&amp;Equation'!$G$2)/(1+((('Segregation - Table'!B90+'Segregation - Table'!C90)/'Constants&amp;Equation'!$H$2)^'Constants&amp;Equation'!$I$2))+'Constants&amp;Equation'!$G$2)</f>
        <v>347.79308345820317</v>
      </c>
      <c r="D90" s="5">
        <f>1/('Constants&amp;Equation'!$L$2*'Calculation Mobility&amp;Resistivit'!B90*'Segregation - Table'!K90)</f>
        <v>11.964387689414288</v>
      </c>
      <c r="E90" s="5">
        <f>1/(C90*'Constants&amp;Equation'!$L$2*'Segregation - Table'!K90)</f>
        <v>7.562410271910915</v>
      </c>
      <c r="G90" s="5"/>
    </row>
    <row r="91" spans="1:7">
      <c r="A91" s="2">
        <v>0.89</v>
      </c>
      <c r="B91" s="5">
        <f>(('Constants&amp;Equation'!$F$2-'Constants&amp;Equation'!$G$2)/(1+((('Segregation - Table'!B91+'Segregation - Table'!C91)/'Constants&amp;Equation'!$H$2)^'Constants&amp;Equation'!$I$2)+((('Segregation - Table'!M91-1)/'Constants&amp;Equation'!$J$2)^'Constants&amp;Equation'!$K$2)))+'Constants&amp;Equation'!$G$2</f>
        <v>248.148503846701</v>
      </c>
      <c r="C91" s="5">
        <f>(('Constants&amp;Equation'!$F$2-'Constants&amp;Equation'!$G$2)/(1+((('Segregation - Table'!B91+'Segregation - Table'!C91)/'Constants&amp;Equation'!$H$2)^'Constants&amp;Equation'!$I$2))+'Constants&amp;Equation'!$G$2)</f>
        <v>345.37644095364772</v>
      </c>
      <c r="D91" s="5">
        <f>1/('Constants&amp;Equation'!$L$2*'Calculation Mobility&amp;Resistivit'!B91*'Segregation - Table'!K91)</f>
        <v>6.2500347014238748</v>
      </c>
      <c r="E91" s="5">
        <f>1/(C91*'Constants&amp;Equation'!$L$2*'Segregation - Table'!K91)</f>
        <v>4.4905690610102891</v>
      </c>
      <c r="G91" s="5"/>
    </row>
    <row r="92" spans="1:7">
      <c r="A92" s="2">
        <v>0.9</v>
      </c>
      <c r="B92" s="5">
        <f>(('Constants&amp;Equation'!$F$2-'Constants&amp;Equation'!$G$2)/(1+((('Segregation - Table'!B92+'Segregation - Table'!C92)/'Constants&amp;Equation'!$H$2)^'Constants&amp;Equation'!$I$2)+((('Segregation - Table'!M92-1)/'Constants&amp;Equation'!$J$2)^'Constants&amp;Equation'!$K$2)))+'Constants&amp;Equation'!$G$2</f>
        <v>265.71356238576783</v>
      </c>
      <c r="C92" s="5">
        <f>(('Constants&amp;Equation'!$F$2-'Constants&amp;Equation'!$G$2)/(1+((('Segregation - Table'!B92+'Segregation - Table'!C92)/'Constants&amp;Equation'!$H$2)^'Constants&amp;Equation'!$I$2))+'Constants&amp;Equation'!$G$2)</f>
        <v>342.65564896192745</v>
      </c>
      <c r="D92" s="5">
        <f>1/('Constants&amp;Equation'!$L$2*'Calculation Mobility&amp;Resistivit'!B92*'Segregation - Table'!K92)</f>
        <v>3.9317158911108501</v>
      </c>
      <c r="E92" s="5">
        <f>1/(C92*'Constants&amp;Equation'!$L$2*'Segregation - Table'!K92)</f>
        <v>3.0488633089246857</v>
      </c>
      <c r="G92" s="5"/>
    </row>
    <row r="93" spans="1:7">
      <c r="A93" s="2">
        <v>0.91</v>
      </c>
      <c r="B93" s="5">
        <f>(('Constants&amp;Equation'!$F$2-'Constants&amp;Equation'!$G$2)/(1+((('Segregation - Table'!B93+'Segregation - Table'!C93)/'Constants&amp;Equation'!$H$2)^'Constants&amp;Equation'!$I$2)+((('Segregation - Table'!M93-1)/'Constants&amp;Equation'!$J$2)^'Constants&amp;Equation'!$K$2)))+'Constants&amp;Equation'!$G$2</f>
        <v>277.37992200014548</v>
      </c>
      <c r="C93" s="5">
        <f>(('Constants&amp;Equation'!$F$2-'Constants&amp;Equation'!$G$2)/(1+((('Segregation - Table'!B93+'Segregation - Table'!C93)/'Constants&amp;Equation'!$H$2)^'Constants&amp;Equation'!$I$2))+'Constants&amp;Equation'!$G$2)</f>
        <v>339.55740480608716</v>
      </c>
      <c r="D93" s="5">
        <f>1/('Constants&amp;Equation'!$L$2*'Calculation Mobility&amp;Resistivit'!B93*'Segregation - Table'!K93)</f>
        <v>2.7064157862601426</v>
      </c>
      <c r="E93" s="5">
        <f>1/(C93*'Constants&amp;Equation'!$L$2*'Segregation - Table'!K93)</f>
        <v>2.2108350136599437</v>
      </c>
      <c r="G93" s="5"/>
    </row>
    <row r="94" spans="1:7">
      <c r="A94" s="2">
        <v>0.92</v>
      </c>
      <c r="B94" s="5">
        <f>(('Constants&amp;Equation'!$F$2-'Constants&amp;Equation'!$G$2)/(1+((('Segregation - Table'!B94+'Segregation - Table'!C94)/'Constants&amp;Equation'!$H$2)^'Constants&amp;Equation'!$I$2)+((('Segregation - Table'!M94-1)/'Constants&amp;Equation'!$J$2)^'Constants&amp;Equation'!$K$2)))+'Constants&amp;Equation'!$G$2</f>
        <v>285.2424279758323</v>
      </c>
      <c r="C94" s="5">
        <f>(('Constants&amp;Equation'!$F$2-'Constants&amp;Equation'!$G$2)/(1+((('Segregation - Table'!B94+'Segregation - Table'!C94)/'Constants&amp;Equation'!$H$2)^'Constants&amp;Equation'!$I$2))+'Constants&amp;Equation'!$G$2)</f>
        <v>335.98030056174287</v>
      </c>
      <c r="D94" s="5">
        <f>1/('Constants&amp;Equation'!$L$2*'Calculation Mobility&amp;Resistivit'!B94*'Segregation - Table'!K94)</f>
        <v>1.957745193760613</v>
      </c>
      <c r="E94" s="5">
        <f>1/(C94*'Constants&amp;Equation'!$L$2*'Segregation - Table'!K94)</f>
        <v>1.662097425035403</v>
      </c>
      <c r="G94" s="5"/>
    </row>
    <row r="95" spans="1:7">
      <c r="A95" s="2">
        <v>0.93</v>
      </c>
      <c r="B95" s="5">
        <f>(('Constants&amp;Equation'!$F$2-'Constants&amp;Equation'!$G$2)/(1+((('Segregation - Table'!B95+'Segregation - Table'!C95)/'Constants&amp;Equation'!$H$2)^'Constants&amp;Equation'!$I$2)+((('Segregation - Table'!M95-1)/'Constants&amp;Equation'!$J$2)^'Constants&amp;Equation'!$K$2)))+'Constants&amp;Equation'!$G$2</f>
        <v>290.31109641038415</v>
      </c>
      <c r="C95" s="5">
        <f>(('Constants&amp;Equation'!$F$2-'Constants&amp;Equation'!$G$2)/(1+((('Segregation - Table'!B95+'Segregation - Table'!C95)/'Constants&amp;Equation'!$H$2)^'Constants&amp;Equation'!$I$2))+'Constants&amp;Equation'!$G$2)</f>
        <v>331.77895613296602</v>
      </c>
      <c r="D95" s="5">
        <f>1/('Constants&amp;Equation'!$L$2*'Calculation Mobility&amp;Resistivit'!B95*'Segregation - Table'!K95)</f>
        <v>1.4560439980780362</v>
      </c>
      <c r="E95" s="5">
        <f>1/(C95*'Constants&amp;Equation'!$L$2*'Segregation - Table'!K95)</f>
        <v>1.2740582899850572</v>
      </c>
      <c r="G95" s="5"/>
    </row>
    <row r="96" spans="1:7">
      <c r="A96" s="2">
        <v>0.94</v>
      </c>
      <c r="B96" s="5">
        <f>(('Constants&amp;Equation'!$F$2-'Constants&amp;Equation'!$G$2)/(1+((('Segregation - Table'!B96+'Segregation - Table'!C96)/'Constants&amp;Equation'!$H$2)^'Constants&amp;Equation'!$I$2)+((('Segregation - Table'!M96-1)/'Constants&amp;Equation'!$J$2)^'Constants&amp;Equation'!$K$2)))+'Constants&amp;Equation'!$G$2</f>
        <v>293.04684166354866</v>
      </c>
      <c r="C96" s="5">
        <f>(('Constants&amp;Equation'!$F$2-'Constants&amp;Equation'!$G$2)/(1+((('Segregation - Table'!B96+'Segregation - Table'!C96)/'Constants&amp;Equation'!$H$2)^'Constants&amp;Equation'!$I$2))+'Constants&amp;Equation'!$G$2)</f>
        <v>326.73541802984602</v>
      </c>
      <c r="D96" s="5">
        <f>1/('Constants&amp;Equation'!$L$2*'Calculation Mobility&amp;Resistivit'!B96*'Segregation - Table'!K96)</f>
        <v>1.0974027343752752</v>
      </c>
      <c r="E96" s="5">
        <f>1/(C96*'Constants&amp;Equation'!$L$2*'Segregation - Table'!K96)</f>
        <v>0.98425327526702544</v>
      </c>
      <c r="G96" s="5"/>
    </row>
    <row r="97" spans="1:7">
      <c r="A97" s="2">
        <v>0.95</v>
      </c>
      <c r="B97" s="5">
        <f>(('Constants&amp;Equation'!$F$2-'Constants&amp;Equation'!$G$2)/(1+((('Segregation - Table'!B97+'Segregation - Table'!C97)/'Constants&amp;Equation'!$H$2)^'Constants&amp;Equation'!$I$2)+((('Segregation - Table'!M97-1)/'Constants&amp;Equation'!$J$2)^'Constants&amp;Equation'!$K$2)))+'Constants&amp;Equation'!$G$2</f>
        <v>293.53805125780144</v>
      </c>
      <c r="C97" s="5">
        <f>(('Constants&amp;Equation'!$F$2-'Constants&amp;Equation'!$G$2)/(1+((('Segregation - Table'!B97+'Segregation - Table'!C97)/'Constants&amp;Equation'!$H$2)^'Constants&amp;Equation'!$I$2))+'Constants&amp;Equation'!$G$2)</f>
        <v>320.50344518788728</v>
      </c>
      <c r="D97" s="5">
        <f>1/('Constants&amp;Equation'!$L$2*'Calculation Mobility&amp;Resistivit'!B97*'Segregation - Table'!K97)</f>
        <v>0.82824746631190072</v>
      </c>
      <c r="E97" s="5">
        <f>1/(C97*'Constants&amp;Equation'!$L$2*'Segregation - Table'!K97)</f>
        <v>0.75856328807287088</v>
      </c>
      <c r="G97" s="5"/>
    </row>
    <row r="98" spans="1:7">
      <c r="A98" s="2">
        <v>0.96</v>
      </c>
      <c r="B98" s="5">
        <f>(('Constants&amp;Equation'!$F$2-'Constants&amp;Equation'!$G$2)/(1+((('Segregation - Table'!B98+'Segregation - Table'!C98)/'Constants&amp;Equation'!$H$2)^'Constants&amp;Equation'!$I$2)+((('Segregation - Table'!M98-1)/'Constants&amp;Equation'!$J$2)^'Constants&amp;Equation'!$K$2)))+'Constants&amp;Equation'!$G$2</f>
        <v>291.49137873410683</v>
      </c>
      <c r="C98" s="5">
        <f>(('Constants&amp;Equation'!$F$2-'Constants&amp;Equation'!$G$2)/(1+((('Segregation - Table'!B98+'Segregation - Table'!C98)/'Constants&amp;Equation'!$H$2)^'Constants&amp;Equation'!$I$2))+'Constants&amp;Equation'!$G$2)</f>
        <v>312.4882229939621</v>
      </c>
      <c r="D98" s="5">
        <f>1/('Constants&amp;Equation'!$L$2*'Calculation Mobility&amp;Resistivit'!B98*'Segregation - Table'!K98)</f>
        <v>0.61812348756851543</v>
      </c>
      <c r="E98" s="5">
        <f>1/(C98*'Constants&amp;Equation'!$L$2*'Segregation - Table'!K98)</f>
        <v>0.57659026600424079</v>
      </c>
      <c r="G98" s="5"/>
    </row>
    <row r="99" spans="1:7">
      <c r="A99" s="2">
        <v>0.97</v>
      </c>
      <c r="B99" s="5">
        <f>(('Constants&amp;Equation'!$F$2-'Constants&amp;Equation'!$G$2)/(1+((('Segregation - Table'!B99+'Segregation - Table'!C99)/'Constants&amp;Equation'!$H$2)^'Constants&amp;Equation'!$I$2)+((('Segregation - Table'!M99-1)/'Constants&amp;Equation'!$J$2)^'Constants&amp;Equation'!$K$2)))+'Constants&amp;Equation'!$G$2</f>
        <v>285.99363518093963</v>
      </c>
      <c r="C99" s="5">
        <f>(('Constants&amp;Equation'!$F$2-'Constants&amp;Equation'!$G$2)/(1+((('Segregation - Table'!B99+'Segregation - Table'!C99)/'Constants&amp;Equation'!$H$2)^'Constants&amp;Equation'!$I$2))+'Constants&amp;Equation'!$G$2)</f>
        <v>301.54637695335117</v>
      </c>
      <c r="D99" s="5">
        <f>1/('Constants&amp;Equation'!$L$2*'Calculation Mobility&amp;Resistivit'!B99*'Segregation - Table'!K99)</f>
        <v>0.44816997920479096</v>
      </c>
      <c r="E99" s="5">
        <f>1/(C99*'Constants&amp;Equation'!$L$2*'Segregation - Table'!K99)</f>
        <v>0.42505488816260129</v>
      </c>
      <c r="G99" s="5"/>
    </row>
    <row r="100" spans="1:7">
      <c r="A100" s="2">
        <v>0.98</v>
      </c>
      <c r="B100" s="5">
        <f>(('Constants&amp;Equation'!$F$2-'Constants&amp;Equation'!$G$2)/(1+((('Segregation - Table'!B100+'Segregation - Table'!C100)/'Constants&amp;Equation'!$H$2)^'Constants&amp;Equation'!$I$2)+((('Segregation - Table'!M100-1)/'Constants&amp;Equation'!$J$2)^'Constants&amp;Equation'!$K$2)))+'Constants&amp;Equation'!$G$2</f>
        <v>274.62345622882566</v>
      </c>
      <c r="C100" s="5">
        <f>(('Constants&amp;Equation'!$F$2-'Constants&amp;Equation'!$G$2)/(1+((('Segregation - Table'!B100+'Segregation - Table'!C100)/'Constants&amp;Equation'!$H$2)^'Constants&amp;Equation'!$I$2))+'Constants&amp;Equation'!$G$2)</f>
        <v>285.05261689905433</v>
      </c>
      <c r="D100" s="5">
        <f>1/('Constants&amp;Equation'!$L$2*'Calculation Mobility&amp;Resistivit'!B100*'Segregation - Table'!K100)</f>
        <v>0.30535799325532775</v>
      </c>
      <c r="E100" s="5">
        <f>1/(C100*'Constants&amp;Equation'!$L$2*'Segregation - Table'!K100)</f>
        <v>0.2941859240133668</v>
      </c>
      <c r="G100" s="5"/>
    </row>
    <row r="101" spans="1:7">
      <c r="A101" s="2">
        <v>0.99</v>
      </c>
      <c r="B101" s="5">
        <f>(('Constants&amp;Equation'!$F$2-'Constants&amp;Equation'!$G$2)/(1+((('Segregation - Table'!B101+'Segregation - Table'!C101)/'Constants&amp;Equation'!$H$2)^'Constants&amp;Equation'!$I$2)+((('Segregation - Table'!M101-1)/'Constants&amp;Equation'!$J$2)^'Constants&amp;Equation'!$K$2)))+'Constants&amp;Equation'!$G$2</f>
        <v>249.1582217345605</v>
      </c>
      <c r="C101" s="5">
        <f>(('Constants&amp;Equation'!$F$2-'Constants&amp;Equation'!$G$2)/(1+((('Segregation - Table'!B101+'Segregation - Table'!C101)/'Constants&amp;Equation'!$H$2)^'Constants&amp;Equation'!$I$2))+'Constants&amp;Equation'!$G$2)</f>
        <v>254.54878557820925</v>
      </c>
      <c r="D101" s="5">
        <f>1/('Constants&amp;Equation'!$L$2*'Calculation Mobility&amp;Resistivit'!B101*'Segregation - Table'!K101)</f>
        <v>0.17793328260661817</v>
      </c>
      <c r="E101" s="5">
        <f>1/(C101*'Constants&amp;Equation'!$L$2*'Segregation - Table'!K101)</f>
        <v>0.1741652005172763</v>
      </c>
      <c r="G101" s="5"/>
    </row>
  </sheetData>
  <sheetProtection sheet="1" objects="1" scenarios="1"/>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dimension ref="A1:Q34"/>
  <sheetViews>
    <sheetView workbookViewId="0">
      <selection activeCell="J3" sqref="J3"/>
    </sheetView>
  </sheetViews>
  <sheetFormatPr baseColWidth="10" defaultRowHeight="15"/>
  <cols>
    <col min="1" max="1" width="7.42578125" style="2" bestFit="1" customWidth="1"/>
    <col min="2" max="2" width="21.28515625" style="2" bestFit="1" customWidth="1"/>
    <col min="3" max="3" width="9.140625" style="2" bestFit="1" customWidth="1"/>
    <col min="4" max="4" width="23.5703125" style="2" bestFit="1" customWidth="1"/>
    <col min="5" max="5" width="11.42578125" style="2"/>
    <col min="6" max="6" width="13.42578125" style="2" bestFit="1" customWidth="1"/>
    <col min="7" max="7" width="13.85546875" style="2" bestFit="1" customWidth="1"/>
    <col min="8" max="8" width="12" style="2" bestFit="1" customWidth="1"/>
    <col min="9" max="9" width="6" style="2" bestFit="1" customWidth="1"/>
    <col min="10" max="10" width="3" style="2" bestFit="1" customWidth="1"/>
    <col min="11" max="11" width="5" style="2" bestFit="1" customWidth="1"/>
    <col min="12" max="12" width="7.28515625" style="2" bestFit="1" customWidth="1"/>
    <col min="13" max="13" width="25.85546875" style="2" bestFit="1" customWidth="1"/>
    <col min="14" max="16384" width="11.42578125" style="2"/>
  </cols>
  <sheetData>
    <row r="1" spans="1:17">
      <c r="A1" s="1" t="s">
        <v>0</v>
      </c>
      <c r="B1" s="1" t="s">
        <v>15</v>
      </c>
      <c r="C1" s="4" t="s">
        <v>17</v>
      </c>
      <c r="D1" s="1" t="s">
        <v>11</v>
      </c>
      <c r="E1" s="1" t="s">
        <v>12</v>
      </c>
      <c r="F1" s="1" t="s">
        <v>36</v>
      </c>
      <c r="G1" s="1" t="s">
        <v>37</v>
      </c>
      <c r="H1" s="1" t="s">
        <v>38</v>
      </c>
      <c r="I1" s="4" t="s">
        <v>26</v>
      </c>
      <c r="J1" s="1" t="s">
        <v>28</v>
      </c>
      <c r="K1" s="4" t="s">
        <v>27</v>
      </c>
      <c r="L1" s="4" t="s">
        <v>35</v>
      </c>
      <c r="M1" s="4" t="s">
        <v>19</v>
      </c>
      <c r="N1" s="3"/>
    </row>
    <row r="2" spans="1:17">
      <c r="A2" s="2" t="s">
        <v>3</v>
      </c>
      <c r="B2" s="5">
        <v>10.811</v>
      </c>
      <c r="C2" s="2">
        <v>2.46</v>
      </c>
      <c r="D2" s="2">
        <v>0.85</v>
      </c>
      <c r="E2" s="2">
        <f>D2-1</f>
        <v>-0.15000000000000002</v>
      </c>
      <c r="F2" s="2">
        <v>470.5</v>
      </c>
      <c r="G2" s="2">
        <v>44.9</v>
      </c>
      <c r="H2" s="2">
        <f>2.23*10^17</f>
        <v>2.23E+17</v>
      </c>
      <c r="I2" s="2">
        <v>0.71899999999999997</v>
      </c>
      <c r="J2" s="2">
        <v>25</v>
      </c>
      <c r="K2" s="2">
        <v>0.81</v>
      </c>
      <c r="L2" s="17">
        <f>1.602176565*10^-19</f>
        <v>1.6021765649999998E-19</v>
      </c>
      <c r="M2" s="7">
        <f>6.02214129*10^23</f>
        <v>6.0221412899999997E+23</v>
      </c>
    </row>
    <row r="3" spans="1:17">
      <c r="A3" s="2" t="s">
        <v>4</v>
      </c>
      <c r="B3" s="5">
        <v>30.973762000000001</v>
      </c>
      <c r="C3" s="2">
        <v>1.83</v>
      </c>
      <c r="D3" s="2">
        <v>0.3</v>
      </c>
      <c r="E3" s="2">
        <f t="shared" ref="E3:E9" si="0">D3-1</f>
        <v>-0.7</v>
      </c>
      <c r="F3" s="2">
        <v>1414</v>
      </c>
      <c r="G3" s="2">
        <v>68.5</v>
      </c>
      <c r="H3" s="2">
        <f>9.2*10^16</f>
        <v>9.2E+16</v>
      </c>
      <c r="I3" s="2">
        <v>0.71099999999999997</v>
      </c>
    </row>
    <row r="4" spans="1:17">
      <c r="A4" s="2" t="s">
        <v>5</v>
      </c>
      <c r="B4" s="2">
        <v>26.9815386</v>
      </c>
      <c r="C4" s="2">
        <v>2.7</v>
      </c>
      <c r="D4" s="2">
        <v>2E-3</v>
      </c>
      <c r="E4" s="2">
        <f t="shared" si="0"/>
        <v>-0.998</v>
      </c>
    </row>
    <row r="5" spans="1:17">
      <c r="A5" s="2" t="s">
        <v>6</v>
      </c>
      <c r="B5" s="2">
        <v>55.844999999999999</v>
      </c>
      <c r="C5" s="2">
        <v>7.8739999999999997</v>
      </c>
      <c r="D5" s="2">
        <f>8*10^-6</f>
        <v>7.9999999999999996E-6</v>
      </c>
      <c r="E5" s="2">
        <f t="shared" si="0"/>
        <v>-0.99999199999999999</v>
      </c>
    </row>
    <row r="6" spans="1:17">
      <c r="A6" s="2" t="s">
        <v>7</v>
      </c>
      <c r="B6" s="2">
        <v>12.0107</v>
      </c>
      <c r="C6" s="2">
        <v>2.2669999999999999</v>
      </c>
      <c r="D6" s="2">
        <f>6*10^-2</f>
        <v>0.06</v>
      </c>
      <c r="E6" s="2">
        <f t="shared" si="0"/>
        <v>-0.94</v>
      </c>
    </row>
    <row r="7" spans="1:17">
      <c r="A7" s="2" t="s">
        <v>8</v>
      </c>
      <c r="B7" s="2">
        <v>69.722999999999999</v>
      </c>
      <c r="C7" s="2">
        <v>5.9039999999999999</v>
      </c>
      <c r="D7" s="2">
        <v>8.0000000000000002E-3</v>
      </c>
      <c r="E7" s="2">
        <f t="shared" si="0"/>
        <v>-0.99199999999999999</v>
      </c>
    </row>
    <row r="8" spans="1:17">
      <c r="A8" s="2" t="s">
        <v>9</v>
      </c>
      <c r="B8" s="2">
        <v>72.64</v>
      </c>
      <c r="C8" s="2">
        <v>5.3230000000000004</v>
      </c>
      <c r="D8" s="2">
        <f>3.3*10^-2</f>
        <v>3.3000000000000002E-2</v>
      </c>
      <c r="E8" s="2">
        <f t="shared" si="0"/>
        <v>-0.96699999999999997</v>
      </c>
    </row>
    <row r="9" spans="1:17">
      <c r="A9" s="2" t="s">
        <v>10</v>
      </c>
      <c r="B9" s="2">
        <v>15.9994</v>
      </c>
      <c r="C9" s="2">
        <f>1.429*10^-3</f>
        <v>1.4290000000000001E-3</v>
      </c>
      <c r="D9" s="2">
        <v>1.25</v>
      </c>
      <c r="E9" s="2">
        <f t="shared" si="0"/>
        <v>0.25</v>
      </c>
    </row>
    <row r="10" spans="1:17">
      <c r="A10" s="2" t="s">
        <v>16</v>
      </c>
      <c r="B10" s="2">
        <v>28.0855</v>
      </c>
      <c r="C10" s="2">
        <v>2.3359999999999999</v>
      </c>
      <c r="D10" s="2" t="s">
        <v>18</v>
      </c>
      <c r="E10" s="2" t="s">
        <v>18</v>
      </c>
    </row>
    <row r="12" spans="1:17">
      <c r="O12" s="9"/>
      <c r="P12" s="10"/>
      <c r="Q12" s="10"/>
    </row>
    <row r="13" spans="1:17">
      <c r="B13" s="1" t="s">
        <v>13</v>
      </c>
      <c r="O13" s="9"/>
      <c r="P13" s="9"/>
      <c r="Q13" s="9"/>
    </row>
    <row r="14" spans="1:17">
      <c r="O14" s="9"/>
      <c r="P14" s="9"/>
      <c r="Q14" s="9"/>
    </row>
    <row r="15" spans="1:17">
      <c r="O15" s="9"/>
      <c r="P15" s="9"/>
      <c r="Q15" s="9"/>
    </row>
    <row r="16" spans="1:17">
      <c r="O16" s="9"/>
      <c r="P16" s="9"/>
      <c r="Q16" s="11"/>
    </row>
    <row r="17" spans="1:17">
      <c r="O17" s="9"/>
      <c r="P17" s="11"/>
      <c r="Q17" s="11"/>
    </row>
    <row r="18" spans="1:17">
      <c r="B18" s="1" t="s">
        <v>25</v>
      </c>
      <c r="O18" s="9"/>
      <c r="P18" s="11"/>
      <c r="Q18" s="11"/>
    </row>
    <row r="19" spans="1:17">
      <c r="O19" s="9"/>
      <c r="P19" s="9"/>
      <c r="Q19" s="13"/>
    </row>
    <row r="20" spans="1:17">
      <c r="O20" s="9"/>
      <c r="P20" s="9"/>
      <c r="Q20" s="13"/>
    </row>
    <row r="21" spans="1:17">
      <c r="O21" s="9"/>
      <c r="P21" s="9"/>
      <c r="Q21" s="13"/>
    </row>
    <row r="22" spans="1:17">
      <c r="O22" s="9"/>
      <c r="P22" s="12"/>
      <c r="Q22" s="9"/>
    </row>
    <row r="24" spans="1:17">
      <c r="B24" s="2" t="s">
        <v>30</v>
      </c>
    </row>
    <row r="26" spans="1:17">
      <c r="E26" s="9"/>
      <c r="F26" s="9"/>
      <c r="G26" s="9"/>
      <c r="H26" s="9"/>
      <c r="I26" s="9"/>
      <c r="J26" s="14"/>
      <c r="K26" s="14"/>
      <c r="L26" s="14"/>
      <c r="M26" s="14"/>
      <c r="N26" s="14"/>
      <c r="O26" s="14"/>
      <c r="P26" s="14"/>
      <c r="Q26" s="14"/>
    </row>
    <row r="27" spans="1:17">
      <c r="E27" s="10"/>
      <c r="F27" s="10"/>
      <c r="G27" s="10"/>
      <c r="H27" s="10"/>
      <c r="I27" s="10"/>
      <c r="J27" s="11"/>
      <c r="K27" s="11"/>
      <c r="L27" s="11"/>
      <c r="M27" s="11"/>
      <c r="N27" s="9"/>
      <c r="O27" s="9"/>
      <c r="P27" s="9"/>
      <c r="Q27" s="12"/>
    </row>
    <row r="28" spans="1:17">
      <c r="A28" s="16" t="s">
        <v>32</v>
      </c>
      <c r="E28" s="10"/>
      <c r="F28" s="10"/>
      <c r="G28" s="10"/>
      <c r="H28" s="10"/>
      <c r="I28" s="10"/>
      <c r="J28" s="11"/>
      <c r="K28" s="11"/>
      <c r="L28" s="11"/>
      <c r="M28" s="11"/>
      <c r="N28" s="13"/>
      <c r="O28" s="13"/>
      <c r="P28" s="13"/>
      <c r="Q28" s="9"/>
    </row>
    <row r="30" spans="1:17">
      <c r="B30" s="15" t="s">
        <v>29</v>
      </c>
    </row>
    <row r="34" spans="1:1">
      <c r="A34" s="16" t="s">
        <v>31</v>
      </c>
    </row>
  </sheetData>
  <sheetProtection sheet="1" objects="1" scenarios="1"/>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Input</vt:lpstr>
      <vt:lpstr>Segregation - Charts</vt:lpstr>
      <vt:lpstr>Mobility&amp;Resistivity Charts</vt:lpstr>
      <vt:lpstr>Segregation - Table</vt:lpstr>
      <vt:lpstr>Calculation Mobility&amp;Resistivit</vt:lpstr>
      <vt:lpstr>Constants&amp;Equation</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pp</dc:creator>
  <cp:lastModifiedBy>nPV workshop</cp:lastModifiedBy>
  <dcterms:created xsi:type="dcterms:W3CDTF">2012-10-05T11:19:49Z</dcterms:created>
  <dcterms:modified xsi:type="dcterms:W3CDTF">2012-10-15T15:12:01Z</dcterms:modified>
</cp:coreProperties>
</file>