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5180" windowHeight="8070" tabRatio="898" activeTab="14"/>
  </bookViews>
  <sheets>
    <sheet name="License" sheetId="22" r:id="rId1"/>
    <sheet name="KOH" sheetId="7" r:id="rId2"/>
    <sheet name="NaOH" sheetId="6" r:id="rId3"/>
    <sheet name="HF" sheetId="4" r:id="rId4"/>
    <sheet name="HCl" sheetId="25" r:id="rId5"/>
    <sheet name="HNO3" sheetId="26" r:id="rId6"/>
    <sheet name="H2SO4" sheetId="5" r:id="rId7"/>
    <sheet name="KOH-IPA" sheetId="17" r:id="rId8"/>
    <sheet name="KOH-H2O2" sheetId="18" r:id="rId9"/>
    <sheet name="HF-HCl" sheetId="8" r:id="rId10"/>
    <sheet name="HF-HNO3" sheetId="1" r:id="rId11"/>
    <sheet name="HF-HNO3-H2SiF6" sheetId="19" r:id="rId12"/>
    <sheet name="HF-HNO3-CH3COOH" sheetId="15" r:id="rId13"/>
    <sheet name="HF-HNO3-H2SO4" sheetId="16" r:id="rId14"/>
    <sheet name="HF-HNO3-H2SO4-H2SiF6" sheetId="21" r:id="rId15"/>
  </sheets>
  <calcPr calcId="125725"/>
</workbook>
</file>

<file path=xl/calcChain.xml><?xml version="1.0" encoding="utf-8"?>
<calcChain xmlns="http://schemas.openxmlformats.org/spreadsheetml/2006/main">
  <c r="H20" i="1"/>
  <c r="E72" i="19"/>
  <c r="C72"/>
  <c r="D72" s="1"/>
  <c r="E71"/>
  <c r="C71"/>
  <c r="D71" s="1"/>
  <c r="E70"/>
  <c r="C70"/>
  <c r="D70" s="1"/>
  <c r="E69"/>
  <c r="C69"/>
  <c r="D69" s="1"/>
  <c r="E68"/>
  <c r="C68"/>
  <c r="D68" s="1"/>
  <c r="E67"/>
  <c r="C67"/>
  <c r="D67" s="1"/>
  <c r="E66"/>
  <c r="C66"/>
  <c r="D66" s="1"/>
  <c r="E65"/>
  <c r="C65"/>
  <c r="D65" s="1"/>
  <c r="E64"/>
  <c r="D64"/>
  <c r="C64"/>
  <c r="E63"/>
  <c r="D63"/>
  <c r="C63"/>
  <c r="E62"/>
  <c r="C62"/>
  <c r="D62" s="1"/>
  <c r="E61"/>
  <c r="C61"/>
  <c r="D61" s="1"/>
  <c r="E60"/>
  <c r="C60"/>
  <c r="D60" s="1"/>
  <c r="E59"/>
  <c r="C59"/>
  <c r="D59" s="1"/>
  <c r="E58"/>
  <c r="C58"/>
  <c r="D58" s="1"/>
  <c r="E57"/>
  <c r="C57"/>
  <c r="D57" s="1"/>
  <c r="E56"/>
  <c r="C56"/>
  <c r="D56" s="1"/>
  <c r="E55"/>
  <c r="C55"/>
  <c r="D55" s="1"/>
  <c r="E54"/>
  <c r="C54"/>
  <c r="D54" s="1"/>
  <c r="E53"/>
  <c r="C53"/>
  <c r="D53" s="1"/>
  <c r="E52"/>
  <c r="C52"/>
  <c r="D52" s="1"/>
  <c r="E51"/>
  <c r="C51"/>
  <c r="D51" s="1"/>
  <c r="E50"/>
  <c r="C50"/>
  <c r="D50" s="1"/>
  <c r="E49"/>
  <c r="C49"/>
  <c r="D49" s="1"/>
  <c r="E48"/>
  <c r="D48"/>
  <c r="C48"/>
  <c r="E47"/>
  <c r="D47"/>
  <c r="C47"/>
  <c r="E46"/>
  <c r="C46"/>
  <c r="D46" s="1"/>
  <c r="E45"/>
  <c r="C45"/>
  <c r="D45" s="1"/>
  <c r="E44"/>
  <c r="C44"/>
  <c r="D44" s="1"/>
  <c r="E43"/>
  <c r="C43"/>
  <c r="D43" s="1"/>
  <c r="E42"/>
  <c r="C42"/>
  <c r="D42" s="1"/>
  <c r="E41"/>
  <c r="C41"/>
  <c r="D41" s="1"/>
  <c r="E40"/>
  <c r="C40"/>
  <c r="D40" s="1"/>
  <c r="E39"/>
  <c r="C39"/>
  <c r="D39" s="1"/>
  <c r="E38"/>
  <c r="C38"/>
  <c r="D38" s="1"/>
  <c r="E37"/>
  <c r="C37"/>
  <c r="D37" s="1"/>
  <c r="E36"/>
  <c r="C36"/>
  <c r="D36" s="1"/>
  <c r="E35"/>
  <c r="C35"/>
  <c r="D35" s="1"/>
  <c r="E34"/>
  <c r="C34"/>
  <c r="D34" s="1"/>
  <c r="E33"/>
  <c r="C33"/>
  <c r="D33" s="1"/>
  <c r="E32"/>
  <c r="D32"/>
  <c r="C32"/>
  <c r="E31"/>
  <c r="D31"/>
  <c r="C31"/>
  <c r="E30"/>
  <c r="C30"/>
  <c r="D30" s="1"/>
  <c r="E29"/>
  <c r="C29"/>
  <c r="D29" s="1"/>
  <c r="E28"/>
  <c r="C28"/>
  <c r="D28" s="1"/>
  <c r="E27"/>
  <c r="C27"/>
  <c r="D27" s="1"/>
  <c r="E26"/>
  <c r="C26"/>
  <c r="D26" s="1"/>
  <c r="E25"/>
  <c r="C25"/>
  <c r="D25" s="1"/>
  <c r="E24"/>
  <c r="C24"/>
  <c r="D24" s="1"/>
  <c r="E23"/>
  <c r="C23"/>
  <c r="D23" s="1"/>
  <c r="E14" i="18"/>
  <c r="H14" s="1"/>
  <c r="C14"/>
  <c r="D13"/>
  <c r="C13"/>
  <c r="E13" s="1"/>
  <c r="H13" s="1"/>
  <c r="E12"/>
  <c r="C12"/>
  <c r="E14" i="17"/>
  <c r="H14" s="1"/>
  <c r="C14"/>
  <c r="D13"/>
  <c r="C13"/>
  <c r="E13" s="1"/>
  <c r="H13" s="1"/>
  <c r="E12"/>
  <c r="C12"/>
  <c r="E18" i="7"/>
  <c r="D18"/>
  <c r="C18"/>
  <c r="E12"/>
  <c r="I12" s="1"/>
  <c r="I11" s="1"/>
  <c r="D12"/>
  <c r="C12"/>
  <c r="E18" i="6"/>
  <c r="D18"/>
  <c r="C18"/>
  <c r="E12"/>
  <c r="I12" s="1"/>
  <c r="I11" s="1"/>
  <c r="D12"/>
  <c r="C12"/>
  <c r="D18" i="4"/>
  <c r="C18"/>
  <c r="E18" s="1"/>
  <c r="D12"/>
  <c r="I12"/>
  <c r="I11" s="1"/>
  <c r="E12"/>
  <c r="C12"/>
  <c r="E18" i="25"/>
  <c r="C18"/>
  <c r="D12"/>
  <c r="E12"/>
  <c r="I12" s="1"/>
  <c r="I11" s="1"/>
  <c r="C12"/>
  <c r="I12" i="26"/>
  <c r="I18"/>
  <c r="H18"/>
  <c r="H14" i="1"/>
  <c r="E12" i="26"/>
  <c r="C18"/>
  <c r="E18" s="1"/>
  <c r="C12"/>
  <c r="D12"/>
  <c r="D14" i="8"/>
  <c r="C14"/>
  <c r="E14" s="1"/>
  <c r="H14" s="1"/>
  <c r="D13"/>
  <c r="C13"/>
  <c r="E13" s="1"/>
  <c r="H13" s="1"/>
  <c r="H13" i="1"/>
  <c r="D14"/>
  <c r="C14"/>
  <c r="E14" s="1"/>
  <c r="D13"/>
  <c r="C13"/>
  <c r="E13" s="1"/>
  <c r="D17" i="21"/>
  <c r="D8"/>
  <c r="D16" i="16"/>
  <c r="D8"/>
  <c r="D16" i="21"/>
  <c r="D15"/>
  <c r="D7"/>
  <c r="D6"/>
  <c r="D15" i="16"/>
  <c r="D14"/>
  <c r="D7"/>
  <c r="D6"/>
  <c r="D15" i="15"/>
  <c r="D14"/>
  <c r="D7"/>
  <c r="D6"/>
  <c r="D15" i="19"/>
  <c r="D14"/>
  <c r="D7"/>
  <c r="D6"/>
  <c r="D21" i="1"/>
  <c r="D7"/>
  <c r="D20"/>
  <c r="D6"/>
  <c r="D21" i="8"/>
  <c r="D7"/>
  <c r="D20"/>
  <c r="D6"/>
  <c r="N203" i="21"/>
  <c r="M203"/>
  <c r="L203"/>
  <c r="N202"/>
  <c r="M202"/>
  <c r="L202"/>
  <c r="N201"/>
  <c r="L201"/>
  <c r="M201" s="1"/>
  <c r="N200"/>
  <c r="L200"/>
  <c r="M200" s="1"/>
  <c r="N199"/>
  <c r="L199"/>
  <c r="M199" s="1"/>
  <c r="N198"/>
  <c r="L198"/>
  <c r="M198" s="1"/>
  <c r="N197"/>
  <c r="L197"/>
  <c r="M197" s="1"/>
  <c r="N196"/>
  <c r="L196"/>
  <c r="M196" s="1"/>
  <c r="N195"/>
  <c r="M195"/>
  <c r="L195"/>
  <c r="N194"/>
  <c r="M194"/>
  <c r="L194"/>
  <c r="N193"/>
  <c r="L193"/>
  <c r="M193" s="1"/>
  <c r="N192"/>
  <c r="L192"/>
  <c r="M192" s="1"/>
  <c r="N191"/>
  <c r="L191"/>
  <c r="M191" s="1"/>
  <c r="N190"/>
  <c r="L190"/>
  <c r="M190" s="1"/>
  <c r="N189"/>
  <c r="L189"/>
  <c r="M189" s="1"/>
  <c r="N188"/>
  <c r="L188"/>
  <c r="M188" s="1"/>
  <c r="N187"/>
  <c r="M187"/>
  <c r="L187"/>
  <c r="N186"/>
  <c r="M186"/>
  <c r="L186"/>
  <c r="N185"/>
  <c r="L185"/>
  <c r="M185" s="1"/>
  <c r="N184"/>
  <c r="L184"/>
  <c r="M184" s="1"/>
  <c r="N183"/>
  <c r="L183"/>
  <c r="M183" s="1"/>
  <c r="N182"/>
  <c r="L182"/>
  <c r="M182" s="1"/>
  <c r="N181"/>
  <c r="L181"/>
  <c r="M181" s="1"/>
  <c r="N180"/>
  <c r="L180"/>
  <c r="M180" s="1"/>
  <c r="N179"/>
  <c r="M179"/>
  <c r="L179"/>
  <c r="N178"/>
  <c r="M178"/>
  <c r="L178"/>
  <c r="N177"/>
  <c r="L177"/>
  <c r="M177" s="1"/>
  <c r="N176"/>
  <c r="L176"/>
  <c r="M176" s="1"/>
  <c r="N175"/>
  <c r="L175"/>
  <c r="M175" s="1"/>
  <c r="N174"/>
  <c r="L174"/>
  <c r="M174" s="1"/>
  <c r="N173"/>
  <c r="L173"/>
  <c r="M173" s="1"/>
  <c r="N172"/>
  <c r="L172"/>
  <c r="M172" s="1"/>
  <c r="N171"/>
  <c r="M171"/>
  <c r="L171"/>
  <c r="N170"/>
  <c r="M170"/>
  <c r="L170"/>
  <c r="N169"/>
  <c r="L169"/>
  <c r="M169" s="1"/>
  <c r="N168"/>
  <c r="L168"/>
  <c r="M168" s="1"/>
  <c r="N167"/>
  <c r="L167"/>
  <c r="M167" s="1"/>
  <c r="N166"/>
  <c r="L166"/>
  <c r="M166" s="1"/>
  <c r="N165"/>
  <c r="L165"/>
  <c r="M165" s="1"/>
  <c r="N164"/>
  <c r="L164"/>
  <c r="M164" s="1"/>
  <c r="N163"/>
  <c r="M163"/>
  <c r="L163"/>
  <c r="N162"/>
  <c r="M162"/>
  <c r="L162"/>
  <c r="N161"/>
  <c r="L161"/>
  <c r="M161" s="1"/>
  <c r="N160"/>
  <c r="L160"/>
  <c r="M160" s="1"/>
  <c r="N159"/>
  <c r="L159"/>
  <c r="M159" s="1"/>
  <c r="N158"/>
  <c r="L158"/>
  <c r="M158" s="1"/>
  <c r="N157"/>
  <c r="L157"/>
  <c r="M157" s="1"/>
  <c r="N156"/>
  <c r="L156"/>
  <c r="M156" s="1"/>
  <c r="N155"/>
  <c r="M155"/>
  <c r="L155"/>
  <c r="N154"/>
  <c r="M154"/>
  <c r="L154"/>
  <c r="N153"/>
  <c r="L153"/>
  <c r="M153" s="1"/>
  <c r="N152"/>
  <c r="L152"/>
  <c r="M152" s="1"/>
  <c r="N151"/>
  <c r="L151"/>
  <c r="M151" s="1"/>
  <c r="N150"/>
  <c r="L150"/>
  <c r="M150" s="1"/>
  <c r="N149"/>
  <c r="L149"/>
  <c r="M149" s="1"/>
  <c r="N148"/>
  <c r="L148"/>
  <c r="M148" s="1"/>
  <c r="N147"/>
  <c r="M147"/>
  <c r="L147"/>
  <c r="N146"/>
  <c r="M146"/>
  <c r="L146"/>
  <c r="N145"/>
  <c r="L145"/>
  <c r="M145" s="1"/>
  <c r="N144"/>
  <c r="L144"/>
  <c r="M144" s="1"/>
  <c r="N143"/>
  <c r="L143"/>
  <c r="M143" s="1"/>
  <c r="N142"/>
  <c r="L142"/>
  <c r="M142" s="1"/>
  <c r="N141"/>
  <c r="L141"/>
  <c r="M141" s="1"/>
  <c r="N140"/>
  <c r="L140"/>
  <c r="M140" s="1"/>
  <c r="N139"/>
  <c r="M139"/>
  <c r="L139"/>
  <c r="N138"/>
  <c r="M138"/>
  <c r="L138"/>
  <c r="N137"/>
  <c r="L137"/>
  <c r="M137" s="1"/>
  <c r="N136"/>
  <c r="L136"/>
  <c r="M136" s="1"/>
  <c r="N135"/>
  <c r="L135"/>
  <c r="M135" s="1"/>
  <c r="N134"/>
  <c r="L134"/>
  <c r="M134" s="1"/>
  <c r="N133"/>
  <c r="L133"/>
  <c r="M133" s="1"/>
  <c r="N132"/>
  <c r="L132"/>
  <c r="M132" s="1"/>
  <c r="N131"/>
  <c r="M131"/>
  <c r="L131"/>
  <c r="N130"/>
  <c r="M130"/>
  <c r="L130"/>
  <c r="N129"/>
  <c r="L129"/>
  <c r="M129" s="1"/>
  <c r="N128"/>
  <c r="L128"/>
  <c r="M128" s="1"/>
  <c r="N127"/>
  <c r="L127"/>
  <c r="M127" s="1"/>
  <c r="N126"/>
  <c r="L126"/>
  <c r="M126" s="1"/>
  <c r="N125"/>
  <c r="L125"/>
  <c r="M125" s="1"/>
  <c r="N124"/>
  <c r="L124"/>
  <c r="M124" s="1"/>
  <c r="N123"/>
  <c r="M123"/>
  <c r="L123"/>
  <c r="N122"/>
  <c r="M122"/>
  <c r="L122"/>
  <c r="N121"/>
  <c r="L121"/>
  <c r="M121" s="1"/>
  <c r="N120"/>
  <c r="L120"/>
  <c r="M120" s="1"/>
  <c r="N119"/>
  <c r="L119"/>
  <c r="M119" s="1"/>
  <c r="N118"/>
  <c r="L118"/>
  <c r="M118" s="1"/>
  <c r="N117"/>
  <c r="L117"/>
  <c r="M117" s="1"/>
  <c r="N116"/>
  <c r="L116"/>
  <c r="M116" s="1"/>
  <c r="N115"/>
  <c r="M115"/>
  <c r="L115"/>
  <c r="N114"/>
  <c r="M114"/>
  <c r="L114"/>
  <c r="N113"/>
  <c r="L113"/>
  <c r="M113" s="1"/>
  <c r="N112"/>
  <c r="L112"/>
  <c r="M112" s="1"/>
  <c r="N111"/>
  <c r="L111"/>
  <c r="M111" s="1"/>
  <c r="N110"/>
  <c r="L110"/>
  <c r="M110" s="1"/>
  <c r="N109"/>
  <c r="L109"/>
  <c r="M109" s="1"/>
  <c r="N108"/>
  <c r="L108"/>
  <c r="M108" s="1"/>
  <c r="N107"/>
  <c r="M107"/>
  <c r="L107"/>
  <c r="N106"/>
  <c r="M106"/>
  <c r="L106"/>
  <c r="N105"/>
  <c r="L105"/>
  <c r="M105" s="1"/>
  <c r="N104"/>
  <c r="L104"/>
  <c r="M104" s="1"/>
  <c r="N103"/>
  <c r="L103"/>
  <c r="M103" s="1"/>
  <c r="N102"/>
  <c r="L102"/>
  <c r="M102" s="1"/>
  <c r="N101"/>
  <c r="L101"/>
  <c r="M101" s="1"/>
  <c r="N100"/>
  <c r="L100"/>
  <c r="M100" s="1"/>
  <c r="N99"/>
  <c r="M99"/>
  <c r="L99"/>
  <c r="N98"/>
  <c r="M98"/>
  <c r="L98"/>
  <c r="N97"/>
  <c r="L97"/>
  <c r="M97" s="1"/>
  <c r="N96"/>
  <c r="L96"/>
  <c r="M96" s="1"/>
  <c r="N95"/>
  <c r="L95"/>
  <c r="M95" s="1"/>
  <c r="N94"/>
  <c r="L94"/>
  <c r="M94" s="1"/>
  <c r="N93"/>
  <c r="L93"/>
  <c r="M93" s="1"/>
  <c r="N92"/>
  <c r="L92"/>
  <c r="M92" s="1"/>
  <c r="N91"/>
  <c r="M91"/>
  <c r="L91"/>
  <c r="N90"/>
  <c r="M90"/>
  <c r="L90"/>
  <c r="N89"/>
  <c r="L89"/>
  <c r="M89" s="1"/>
  <c r="N88"/>
  <c r="L88"/>
  <c r="M88" s="1"/>
  <c r="N87"/>
  <c r="L87"/>
  <c r="M87" s="1"/>
  <c r="N86"/>
  <c r="L86"/>
  <c r="M86" s="1"/>
  <c r="N85"/>
  <c r="L85"/>
  <c r="M85" s="1"/>
  <c r="N84"/>
  <c r="L84"/>
  <c r="M84" s="1"/>
  <c r="N83"/>
  <c r="M83"/>
  <c r="L83"/>
  <c r="N82"/>
  <c r="M82"/>
  <c r="L82"/>
  <c r="N81"/>
  <c r="L81"/>
  <c r="M81" s="1"/>
  <c r="N80"/>
  <c r="L80"/>
  <c r="M80" s="1"/>
  <c r="N79"/>
  <c r="L79"/>
  <c r="M79" s="1"/>
  <c r="N78"/>
  <c r="L78"/>
  <c r="M78" s="1"/>
  <c r="N77"/>
  <c r="L77"/>
  <c r="M77" s="1"/>
  <c r="N76"/>
  <c r="L76"/>
  <c r="M76" s="1"/>
  <c r="N75"/>
  <c r="M75"/>
  <c r="L75"/>
  <c r="N74"/>
  <c r="M74"/>
  <c r="L74"/>
  <c r="N73"/>
  <c r="L73"/>
  <c r="M73" s="1"/>
  <c r="N72"/>
  <c r="L72"/>
  <c r="M72" s="1"/>
  <c r="N71"/>
  <c r="L71"/>
  <c r="M71" s="1"/>
  <c r="N70"/>
  <c r="L70"/>
  <c r="M70" s="1"/>
  <c r="N69"/>
  <c r="L69"/>
  <c r="M69" s="1"/>
  <c r="N68"/>
  <c r="L68"/>
  <c r="M68" s="1"/>
  <c r="N67"/>
  <c r="M67"/>
  <c r="L67"/>
  <c r="N66"/>
  <c r="M66"/>
  <c r="L66"/>
  <c r="N65"/>
  <c r="L65"/>
  <c r="M65" s="1"/>
  <c r="N64"/>
  <c r="L64"/>
  <c r="M64" s="1"/>
  <c r="N63"/>
  <c r="L63"/>
  <c r="M63" s="1"/>
  <c r="N62"/>
  <c r="L62"/>
  <c r="M62" s="1"/>
  <c r="N61"/>
  <c r="L61"/>
  <c r="M61" s="1"/>
  <c r="N60"/>
  <c r="L60"/>
  <c r="M60" s="1"/>
  <c r="N59"/>
  <c r="M59"/>
  <c r="L59"/>
  <c r="N58"/>
  <c r="M58"/>
  <c r="L58"/>
  <c r="N57"/>
  <c r="L57"/>
  <c r="M57" s="1"/>
  <c r="N56"/>
  <c r="L56"/>
  <c r="M56" s="1"/>
  <c r="N55"/>
  <c r="L55"/>
  <c r="M55" s="1"/>
  <c r="N54"/>
  <c r="L54"/>
  <c r="M54" s="1"/>
  <c r="N53"/>
  <c r="L53"/>
  <c r="M53" s="1"/>
  <c r="N52"/>
  <c r="L52"/>
  <c r="M52" s="1"/>
  <c r="N51"/>
  <c r="M51"/>
  <c r="L51"/>
  <c r="N50"/>
  <c r="M50"/>
  <c r="L50"/>
  <c r="N49"/>
  <c r="L49"/>
  <c r="M49" s="1"/>
  <c r="N48"/>
  <c r="L48"/>
  <c r="M48" s="1"/>
  <c r="N47"/>
  <c r="L47"/>
  <c r="M47" s="1"/>
  <c r="N46"/>
  <c r="L46"/>
  <c r="M46" s="1"/>
  <c r="N45"/>
  <c r="L45"/>
  <c r="M45" s="1"/>
  <c r="N44"/>
  <c r="L44"/>
  <c r="M44" s="1"/>
  <c r="N43"/>
  <c r="M43"/>
  <c r="L43"/>
  <c r="N42"/>
  <c r="M42"/>
  <c r="L42"/>
  <c r="N41"/>
  <c r="L41"/>
  <c r="M41" s="1"/>
  <c r="N40"/>
  <c r="L40"/>
  <c r="M40" s="1"/>
  <c r="N39"/>
  <c r="L39"/>
  <c r="M39" s="1"/>
  <c r="N38"/>
  <c r="L38"/>
  <c r="M38" s="1"/>
  <c r="N37"/>
  <c r="L37"/>
  <c r="M37" s="1"/>
  <c r="N36"/>
  <c r="L36"/>
  <c r="M36" s="1"/>
  <c r="N35"/>
  <c r="M35"/>
  <c r="L35"/>
  <c r="N34"/>
  <c r="M34"/>
  <c r="L34"/>
  <c r="N33"/>
  <c r="L33"/>
  <c r="M33" s="1"/>
  <c r="N32"/>
  <c r="L32"/>
  <c r="M32" s="1"/>
  <c r="N31"/>
  <c r="L31"/>
  <c r="M31" s="1"/>
  <c r="N30"/>
  <c r="L30"/>
  <c r="M30" s="1"/>
  <c r="N29"/>
  <c r="L29"/>
  <c r="M29" s="1"/>
  <c r="N28"/>
  <c r="L28"/>
  <c r="M28" s="1"/>
  <c r="N27"/>
  <c r="M27"/>
  <c r="L27"/>
  <c r="N26"/>
  <c r="M26"/>
  <c r="L26"/>
  <c r="N201" i="16"/>
  <c r="M201"/>
  <c r="L201"/>
  <c r="N200"/>
  <c r="L200"/>
  <c r="M200" s="1"/>
  <c r="N199"/>
  <c r="M199"/>
  <c r="L199"/>
  <c r="N198"/>
  <c r="M198"/>
  <c r="L198"/>
  <c r="N197"/>
  <c r="M197"/>
  <c r="L197"/>
  <c r="N196"/>
  <c r="L196"/>
  <c r="M196" s="1"/>
  <c r="N195"/>
  <c r="M195"/>
  <c r="L195"/>
  <c r="N194"/>
  <c r="M194"/>
  <c r="L194"/>
  <c r="N193"/>
  <c r="M193"/>
  <c r="L193"/>
  <c r="N192"/>
  <c r="L192"/>
  <c r="M192" s="1"/>
  <c r="N191"/>
  <c r="M191"/>
  <c r="L191"/>
  <c r="N190"/>
  <c r="M190"/>
  <c r="L190"/>
  <c r="N189"/>
  <c r="M189"/>
  <c r="L189"/>
  <c r="N188"/>
  <c r="L188"/>
  <c r="M188" s="1"/>
  <c r="N187"/>
  <c r="M187"/>
  <c r="L187"/>
  <c r="N186"/>
  <c r="M186"/>
  <c r="L186"/>
  <c r="N185"/>
  <c r="M185"/>
  <c r="L185"/>
  <c r="N184"/>
  <c r="L184"/>
  <c r="M184" s="1"/>
  <c r="N183"/>
  <c r="M183"/>
  <c r="L183"/>
  <c r="N182"/>
  <c r="M182"/>
  <c r="L182"/>
  <c r="N181"/>
  <c r="M181"/>
  <c r="L181"/>
  <c r="N180"/>
  <c r="L180"/>
  <c r="M180" s="1"/>
  <c r="N179"/>
  <c r="M179"/>
  <c r="L179"/>
  <c r="N178"/>
  <c r="M178"/>
  <c r="L178"/>
  <c r="N177"/>
  <c r="M177"/>
  <c r="L177"/>
  <c r="N176"/>
  <c r="L176"/>
  <c r="M176" s="1"/>
  <c r="N175"/>
  <c r="M175"/>
  <c r="L175"/>
  <c r="N174"/>
  <c r="M174"/>
  <c r="L174"/>
  <c r="N173"/>
  <c r="M173"/>
  <c r="L173"/>
  <c r="N172"/>
  <c r="L172"/>
  <c r="M172" s="1"/>
  <c r="N171"/>
  <c r="M171"/>
  <c r="L171"/>
  <c r="N170"/>
  <c r="M170"/>
  <c r="L170"/>
  <c r="N169"/>
  <c r="M169"/>
  <c r="L169"/>
  <c r="N168"/>
  <c r="L168"/>
  <c r="M168" s="1"/>
  <c r="N167"/>
  <c r="M167"/>
  <c r="L167"/>
  <c r="N166"/>
  <c r="M166"/>
  <c r="L166"/>
  <c r="N165"/>
  <c r="M165"/>
  <c r="L165"/>
  <c r="N164"/>
  <c r="L164"/>
  <c r="M164" s="1"/>
  <c r="N163"/>
  <c r="M163"/>
  <c r="L163"/>
  <c r="N162"/>
  <c r="M162"/>
  <c r="L162"/>
  <c r="N161"/>
  <c r="M161"/>
  <c r="L161"/>
  <c r="N160"/>
  <c r="L160"/>
  <c r="M160" s="1"/>
  <c r="N159"/>
  <c r="M159"/>
  <c r="L159"/>
  <c r="N158"/>
  <c r="M158"/>
  <c r="L158"/>
  <c r="N157"/>
  <c r="M157"/>
  <c r="L157"/>
  <c r="N156"/>
  <c r="L156"/>
  <c r="M156" s="1"/>
  <c r="N155"/>
  <c r="M155"/>
  <c r="L155"/>
  <c r="N154"/>
  <c r="M154"/>
  <c r="L154"/>
  <c r="N153"/>
  <c r="M153"/>
  <c r="L153"/>
  <c r="N152"/>
  <c r="L152"/>
  <c r="M152" s="1"/>
  <c r="N151"/>
  <c r="M151"/>
  <c r="L151"/>
  <c r="N150"/>
  <c r="M150"/>
  <c r="L150"/>
  <c r="N149"/>
  <c r="M149"/>
  <c r="L149"/>
  <c r="N148"/>
  <c r="L148"/>
  <c r="M148" s="1"/>
  <c r="N147"/>
  <c r="M147"/>
  <c r="L147"/>
  <c r="N146"/>
  <c r="M146"/>
  <c r="L146"/>
  <c r="N145"/>
  <c r="M145"/>
  <c r="L145"/>
  <c r="N144"/>
  <c r="L144"/>
  <c r="M144" s="1"/>
  <c r="N143"/>
  <c r="M143"/>
  <c r="L143"/>
  <c r="N142"/>
  <c r="M142"/>
  <c r="L142"/>
  <c r="N141"/>
  <c r="M141"/>
  <c r="L141"/>
  <c r="N140"/>
  <c r="L140"/>
  <c r="M140" s="1"/>
  <c r="N139"/>
  <c r="M139"/>
  <c r="L139"/>
  <c r="N138"/>
  <c r="M138"/>
  <c r="L138"/>
  <c r="N137"/>
  <c r="M137"/>
  <c r="L137"/>
  <c r="N136"/>
  <c r="L136"/>
  <c r="M136" s="1"/>
  <c r="N135"/>
  <c r="M135"/>
  <c r="L135"/>
  <c r="N134"/>
  <c r="M134"/>
  <c r="L134"/>
  <c r="N133"/>
  <c r="M133"/>
  <c r="L133"/>
  <c r="N132"/>
  <c r="L132"/>
  <c r="M132" s="1"/>
  <c r="N131"/>
  <c r="M131"/>
  <c r="L131"/>
  <c r="N130"/>
  <c r="M130"/>
  <c r="L130"/>
  <c r="N129"/>
  <c r="M129"/>
  <c r="L129"/>
  <c r="N128"/>
  <c r="L128"/>
  <c r="M128" s="1"/>
  <c r="N127"/>
  <c r="M127"/>
  <c r="L127"/>
  <c r="N126"/>
  <c r="M126"/>
  <c r="L126"/>
  <c r="N125"/>
  <c r="M125"/>
  <c r="L125"/>
  <c r="N124"/>
  <c r="L124"/>
  <c r="M124" s="1"/>
  <c r="N123"/>
  <c r="M123"/>
  <c r="L123"/>
  <c r="N122"/>
  <c r="M122"/>
  <c r="L122"/>
  <c r="N121"/>
  <c r="M121"/>
  <c r="L121"/>
  <c r="N120"/>
  <c r="L120"/>
  <c r="M120" s="1"/>
  <c r="N119"/>
  <c r="M119"/>
  <c r="L119"/>
  <c r="N118"/>
  <c r="M118"/>
  <c r="L118"/>
  <c r="N117"/>
  <c r="M117"/>
  <c r="L117"/>
  <c r="N116"/>
  <c r="L116"/>
  <c r="M116" s="1"/>
  <c r="N115"/>
  <c r="M115"/>
  <c r="L115"/>
  <c r="N114"/>
  <c r="M114"/>
  <c r="L114"/>
  <c r="N113"/>
  <c r="M113"/>
  <c r="L113"/>
  <c r="N112"/>
  <c r="L112"/>
  <c r="M112" s="1"/>
  <c r="N111"/>
  <c r="M111"/>
  <c r="L111"/>
  <c r="N110"/>
  <c r="M110"/>
  <c r="L110"/>
  <c r="N109"/>
  <c r="M109"/>
  <c r="L109"/>
  <c r="N108"/>
  <c r="L108"/>
  <c r="M108" s="1"/>
  <c r="N107"/>
  <c r="M107"/>
  <c r="L107"/>
  <c r="N106"/>
  <c r="M106"/>
  <c r="L106"/>
  <c r="N105"/>
  <c r="M105"/>
  <c r="L105"/>
  <c r="N104"/>
  <c r="L104"/>
  <c r="M104" s="1"/>
  <c r="N103"/>
  <c r="M103"/>
  <c r="L103"/>
  <c r="N102"/>
  <c r="M102"/>
  <c r="L102"/>
  <c r="N101"/>
  <c r="M101"/>
  <c r="L101"/>
  <c r="N100"/>
  <c r="L100"/>
  <c r="M100" s="1"/>
  <c r="N99"/>
  <c r="M99"/>
  <c r="L99"/>
  <c r="N98"/>
  <c r="M98"/>
  <c r="L98"/>
  <c r="N97"/>
  <c r="M97"/>
  <c r="L97"/>
  <c r="N96"/>
  <c r="L96"/>
  <c r="M96" s="1"/>
  <c r="N95"/>
  <c r="M95"/>
  <c r="L95"/>
  <c r="N94"/>
  <c r="M94"/>
  <c r="L94"/>
  <c r="N93"/>
  <c r="M93"/>
  <c r="L93"/>
  <c r="N92"/>
  <c r="L92"/>
  <c r="M92" s="1"/>
  <c r="N91"/>
  <c r="M91"/>
  <c r="L91"/>
  <c r="N90"/>
  <c r="M90"/>
  <c r="L90"/>
  <c r="N89"/>
  <c r="M89"/>
  <c r="L89"/>
  <c r="N88"/>
  <c r="L88"/>
  <c r="M88" s="1"/>
  <c r="N87"/>
  <c r="M87"/>
  <c r="L87"/>
  <c r="N86"/>
  <c r="M86"/>
  <c r="L86"/>
  <c r="N85"/>
  <c r="M85"/>
  <c r="L85"/>
  <c r="N84"/>
  <c r="L84"/>
  <c r="M84" s="1"/>
  <c r="N83"/>
  <c r="M83"/>
  <c r="L83"/>
  <c r="N82"/>
  <c r="M82"/>
  <c r="L82"/>
  <c r="N81"/>
  <c r="M81"/>
  <c r="L81"/>
  <c r="N80"/>
  <c r="L80"/>
  <c r="M80" s="1"/>
  <c r="N79"/>
  <c r="M79"/>
  <c r="L79"/>
  <c r="N78"/>
  <c r="M78"/>
  <c r="L78"/>
  <c r="N77"/>
  <c r="M77"/>
  <c r="L77"/>
  <c r="N76"/>
  <c r="L76"/>
  <c r="M76" s="1"/>
  <c r="N75"/>
  <c r="M75"/>
  <c r="L75"/>
  <c r="N74"/>
  <c r="M74"/>
  <c r="L74"/>
  <c r="N73"/>
  <c r="M73"/>
  <c r="L73"/>
  <c r="N72"/>
  <c r="L72"/>
  <c r="M72" s="1"/>
  <c r="N71"/>
  <c r="M71"/>
  <c r="L71"/>
  <c r="N70"/>
  <c r="M70"/>
  <c r="L70"/>
  <c r="N69"/>
  <c r="M69"/>
  <c r="L69"/>
  <c r="N68"/>
  <c r="L68"/>
  <c r="M68" s="1"/>
  <c r="N67"/>
  <c r="M67"/>
  <c r="L67"/>
  <c r="N66"/>
  <c r="M66"/>
  <c r="L66"/>
  <c r="N65"/>
  <c r="M65"/>
  <c r="L65"/>
  <c r="N64"/>
  <c r="L64"/>
  <c r="M64" s="1"/>
  <c r="N63"/>
  <c r="M63"/>
  <c r="L63"/>
  <c r="N62"/>
  <c r="M62"/>
  <c r="L62"/>
  <c r="N61"/>
  <c r="M61"/>
  <c r="L61"/>
  <c r="N60"/>
  <c r="L60"/>
  <c r="M60" s="1"/>
  <c r="N59"/>
  <c r="M59"/>
  <c r="L59"/>
  <c r="N58"/>
  <c r="M58"/>
  <c r="L58"/>
  <c r="N57"/>
  <c r="M57"/>
  <c r="L57"/>
  <c r="N56"/>
  <c r="L56"/>
  <c r="M56" s="1"/>
  <c r="N55"/>
  <c r="M55"/>
  <c r="L55"/>
  <c r="N54"/>
  <c r="M54"/>
  <c r="L54"/>
  <c r="N53"/>
  <c r="M53"/>
  <c r="L53"/>
  <c r="N52"/>
  <c r="L52"/>
  <c r="M52" s="1"/>
  <c r="N51"/>
  <c r="M51"/>
  <c r="L51"/>
  <c r="N50"/>
  <c r="M50"/>
  <c r="L50"/>
  <c r="N49"/>
  <c r="M49"/>
  <c r="L49"/>
  <c r="N48"/>
  <c r="L48"/>
  <c r="M48" s="1"/>
  <c r="N47"/>
  <c r="M47"/>
  <c r="L47"/>
  <c r="N46"/>
  <c r="M46"/>
  <c r="L46"/>
  <c r="N45"/>
  <c r="M45"/>
  <c r="L45"/>
  <c r="N44"/>
  <c r="L44"/>
  <c r="M44" s="1"/>
  <c r="N43"/>
  <c r="M43"/>
  <c r="L43"/>
  <c r="N42"/>
  <c r="M42"/>
  <c r="L42"/>
  <c r="N41"/>
  <c r="M41"/>
  <c r="L41"/>
  <c r="N40"/>
  <c r="L40"/>
  <c r="M40" s="1"/>
  <c r="N39"/>
  <c r="M39"/>
  <c r="L39"/>
  <c r="N38"/>
  <c r="M38"/>
  <c r="L38"/>
  <c r="N37"/>
  <c r="M37"/>
  <c r="L37"/>
  <c r="N36"/>
  <c r="L36"/>
  <c r="M36" s="1"/>
  <c r="N35"/>
  <c r="M35"/>
  <c r="L35"/>
  <c r="N34"/>
  <c r="M34"/>
  <c r="L34"/>
  <c r="N33"/>
  <c r="M33"/>
  <c r="L33"/>
  <c r="N32"/>
  <c r="L32"/>
  <c r="M32" s="1"/>
  <c r="N31"/>
  <c r="M31"/>
  <c r="L31"/>
  <c r="N30"/>
  <c r="M30"/>
  <c r="L30"/>
  <c r="N29"/>
  <c r="M29"/>
  <c r="L29"/>
  <c r="N28"/>
  <c r="L28"/>
  <c r="M28" s="1"/>
  <c r="N27"/>
  <c r="M27"/>
  <c r="L27"/>
  <c r="N26"/>
  <c r="M26"/>
  <c r="L26"/>
  <c r="N25"/>
  <c r="M25"/>
  <c r="L25"/>
  <c r="N24"/>
  <c r="L24"/>
  <c r="M24" s="1"/>
  <c r="I130" i="21"/>
  <c r="H130"/>
  <c r="G130"/>
  <c r="I129"/>
  <c r="G129"/>
  <c r="H129" s="1"/>
  <c r="I128"/>
  <c r="G128"/>
  <c r="H128" s="1"/>
  <c r="I127"/>
  <c r="G127"/>
  <c r="H127" s="1"/>
  <c r="I126"/>
  <c r="G126"/>
  <c r="H126" s="1"/>
  <c r="I125"/>
  <c r="H125"/>
  <c r="G125"/>
  <c r="I124"/>
  <c r="G124"/>
  <c r="H124" s="1"/>
  <c r="I123"/>
  <c r="G123"/>
  <c r="H123" s="1"/>
  <c r="I122"/>
  <c r="H122"/>
  <c r="G122"/>
  <c r="I121"/>
  <c r="G121"/>
  <c r="H121" s="1"/>
  <c r="I120"/>
  <c r="G120"/>
  <c r="H120" s="1"/>
  <c r="I119"/>
  <c r="G119"/>
  <c r="H119" s="1"/>
  <c r="I118"/>
  <c r="G118"/>
  <c r="H118" s="1"/>
  <c r="I117"/>
  <c r="H117"/>
  <c r="G117"/>
  <c r="I116"/>
  <c r="G116"/>
  <c r="H116" s="1"/>
  <c r="I115"/>
  <c r="G115"/>
  <c r="H115" s="1"/>
  <c r="I114"/>
  <c r="H114"/>
  <c r="G114"/>
  <c r="I113"/>
  <c r="G113"/>
  <c r="H113" s="1"/>
  <c r="I112"/>
  <c r="G112"/>
  <c r="H112" s="1"/>
  <c r="I111"/>
  <c r="G111"/>
  <c r="H111" s="1"/>
  <c r="I110"/>
  <c r="G110"/>
  <c r="H110" s="1"/>
  <c r="I109"/>
  <c r="H109"/>
  <c r="G109"/>
  <c r="I108"/>
  <c r="G108"/>
  <c r="H108" s="1"/>
  <c r="I107"/>
  <c r="G107"/>
  <c r="H107" s="1"/>
  <c r="I106"/>
  <c r="H106"/>
  <c r="G106"/>
  <c r="I105"/>
  <c r="G105"/>
  <c r="H105" s="1"/>
  <c r="I104"/>
  <c r="G104"/>
  <c r="H104" s="1"/>
  <c r="I103"/>
  <c r="G103"/>
  <c r="H103" s="1"/>
  <c r="I102"/>
  <c r="G102"/>
  <c r="H102" s="1"/>
  <c r="I101"/>
  <c r="H101"/>
  <c r="G101"/>
  <c r="I100"/>
  <c r="G100"/>
  <c r="H100" s="1"/>
  <c r="I99"/>
  <c r="G99"/>
  <c r="H99" s="1"/>
  <c r="I98"/>
  <c r="H98"/>
  <c r="G98"/>
  <c r="I97"/>
  <c r="G97"/>
  <c r="H97" s="1"/>
  <c r="I96"/>
  <c r="G96"/>
  <c r="H96" s="1"/>
  <c r="I95"/>
  <c r="G95"/>
  <c r="H95" s="1"/>
  <c r="I94"/>
  <c r="G94"/>
  <c r="H94" s="1"/>
  <c r="I93"/>
  <c r="H93"/>
  <c r="G93"/>
  <c r="I92"/>
  <c r="G92"/>
  <c r="H92" s="1"/>
  <c r="I91"/>
  <c r="G91"/>
  <c r="H91" s="1"/>
  <c r="I90"/>
  <c r="H90"/>
  <c r="G90"/>
  <c r="I89"/>
  <c r="G89"/>
  <c r="H89" s="1"/>
  <c r="I88"/>
  <c r="G88"/>
  <c r="H88" s="1"/>
  <c r="I87"/>
  <c r="G87"/>
  <c r="H87" s="1"/>
  <c r="I86"/>
  <c r="G86"/>
  <c r="H86" s="1"/>
  <c r="I85"/>
  <c r="H85"/>
  <c r="G85"/>
  <c r="I84"/>
  <c r="G84"/>
  <c r="H84" s="1"/>
  <c r="I83"/>
  <c r="G83"/>
  <c r="H83" s="1"/>
  <c r="I82"/>
  <c r="H82"/>
  <c r="G82"/>
  <c r="I81"/>
  <c r="G81"/>
  <c r="H81" s="1"/>
  <c r="I80"/>
  <c r="G80"/>
  <c r="H80" s="1"/>
  <c r="I79"/>
  <c r="G79"/>
  <c r="H79" s="1"/>
  <c r="I78"/>
  <c r="G78"/>
  <c r="H78" s="1"/>
  <c r="I77"/>
  <c r="H77"/>
  <c r="G77"/>
  <c r="I76"/>
  <c r="G76"/>
  <c r="H76" s="1"/>
  <c r="I75"/>
  <c r="G75"/>
  <c r="H75" s="1"/>
  <c r="I74"/>
  <c r="H74"/>
  <c r="G74"/>
  <c r="I73"/>
  <c r="G73"/>
  <c r="H73" s="1"/>
  <c r="I72"/>
  <c r="G72"/>
  <c r="H72" s="1"/>
  <c r="I71"/>
  <c r="G71"/>
  <c r="H71" s="1"/>
  <c r="I70"/>
  <c r="G70"/>
  <c r="H70" s="1"/>
  <c r="I69"/>
  <c r="H69"/>
  <c r="G69"/>
  <c r="I68"/>
  <c r="G68"/>
  <c r="H68" s="1"/>
  <c r="I67"/>
  <c r="G67"/>
  <c r="H67" s="1"/>
  <c r="I66"/>
  <c r="H66"/>
  <c r="G66"/>
  <c r="I65"/>
  <c r="G65"/>
  <c r="H65" s="1"/>
  <c r="I64"/>
  <c r="G64"/>
  <c r="H64" s="1"/>
  <c r="I63"/>
  <c r="G63"/>
  <c r="H63" s="1"/>
  <c r="I62"/>
  <c r="G62"/>
  <c r="H62" s="1"/>
  <c r="I61"/>
  <c r="H61"/>
  <c r="G61"/>
  <c r="I60"/>
  <c r="G60"/>
  <c r="H60" s="1"/>
  <c r="I59"/>
  <c r="G59"/>
  <c r="H59" s="1"/>
  <c r="I58"/>
  <c r="H58"/>
  <c r="G58"/>
  <c r="I57"/>
  <c r="G57"/>
  <c r="H57" s="1"/>
  <c r="I56"/>
  <c r="G56"/>
  <c r="H56" s="1"/>
  <c r="I55"/>
  <c r="G55"/>
  <c r="H55" s="1"/>
  <c r="I54"/>
  <c r="G54"/>
  <c r="H54" s="1"/>
  <c r="I53"/>
  <c r="H53"/>
  <c r="G53"/>
  <c r="I52"/>
  <c r="G52"/>
  <c r="H52" s="1"/>
  <c r="I51"/>
  <c r="G51"/>
  <c r="H51" s="1"/>
  <c r="I50"/>
  <c r="H50"/>
  <c r="G50"/>
  <c r="I49"/>
  <c r="G49"/>
  <c r="H49" s="1"/>
  <c r="I48"/>
  <c r="G48"/>
  <c r="H48" s="1"/>
  <c r="I47"/>
  <c r="G47"/>
  <c r="H47" s="1"/>
  <c r="I46"/>
  <c r="G46"/>
  <c r="H46" s="1"/>
  <c r="I45"/>
  <c r="H45"/>
  <c r="G45"/>
  <c r="I44"/>
  <c r="G44"/>
  <c r="H44" s="1"/>
  <c r="I43"/>
  <c r="G43"/>
  <c r="H43" s="1"/>
  <c r="I42"/>
  <c r="H42"/>
  <c r="G42"/>
  <c r="I41"/>
  <c r="G41"/>
  <c r="H41" s="1"/>
  <c r="I40"/>
  <c r="G40"/>
  <c r="H40" s="1"/>
  <c r="I39"/>
  <c r="G39"/>
  <c r="H39" s="1"/>
  <c r="I38"/>
  <c r="G38"/>
  <c r="H38" s="1"/>
  <c r="I37"/>
  <c r="H37"/>
  <c r="G37"/>
  <c r="I36"/>
  <c r="G36"/>
  <c r="H36" s="1"/>
  <c r="I35"/>
  <c r="G35"/>
  <c r="H35" s="1"/>
  <c r="I34"/>
  <c r="H34"/>
  <c r="G34"/>
  <c r="I33"/>
  <c r="G33"/>
  <c r="H33" s="1"/>
  <c r="I32"/>
  <c r="G32"/>
  <c r="H32" s="1"/>
  <c r="I31"/>
  <c r="G31"/>
  <c r="H31" s="1"/>
  <c r="I30"/>
  <c r="G30"/>
  <c r="H30" s="1"/>
  <c r="I29"/>
  <c r="H29"/>
  <c r="G29"/>
  <c r="I28"/>
  <c r="G28"/>
  <c r="H28" s="1"/>
  <c r="I27"/>
  <c r="G27"/>
  <c r="H27" s="1"/>
  <c r="I26"/>
  <c r="H26"/>
  <c r="G26"/>
  <c r="I25"/>
  <c r="G25"/>
  <c r="H25" s="1"/>
  <c r="I128" i="16"/>
  <c r="H128"/>
  <c r="G128"/>
  <c r="I127"/>
  <c r="H127"/>
  <c r="G127"/>
  <c r="I126"/>
  <c r="H126"/>
  <c r="G126"/>
  <c r="I125"/>
  <c r="G125"/>
  <c r="H125" s="1"/>
  <c r="I124"/>
  <c r="H124"/>
  <c r="G124"/>
  <c r="I123"/>
  <c r="H123"/>
  <c r="G123"/>
  <c r="I122"/>
  <c r="H122"/>
  <c r="G122"/>
  <c r="I121"/>
  <c r="G121"/>
  <c r="H121" s="1"/>
  <c r="I120"/>
  <c r="H120"/>
  <c r="G120"/>
  <c r="I119"/>
  <c r="H119"/>
  <c r="G119"/>
  <c r="I118"/>
  <c r="H118"/>
  <c r="G118"/>
  <c r="I117"/>
  <c r="G117"/>
  <c r="H117" s="1"/>
  <c r="I116"/>
  <c r="H116"/>
  <c r="G116"/>
  <c r="I115"/>
  <c r="H115"/>
  <c r="G115"/>
  <c r="I114"/>
  <c r="H114"/>
  <c r="G114"/>
  <c r="I113"/>
  <c r="G113"/>
  <c r="H113" s="1"/>
  <c r="I112"/>
  <c r="H112"/>
  <c r="G112"/>
  <c r="I111"/>
  <c r="H111"/>
  <c r="G111"/>
  <c r="I110"/>
  <c r="H110"/>
  <c r="G110"/>
  <c r="I109"/>
  <c r="G109"/>
  <c r="H109" s="1"/>
  <c r="I108"/>
  <c r="H108"/>
  <c r="G108"/>
  <c r="I107"/>
  <c r="H107"/>
  <c r="G107"/>
  <c r="I106"/>
  <c r="H106"/>
  <c r="G106"/>
  <c r="I105"/>
  <c r="G105"/>
  <c r="H105" s="1"/>
  <c r="I104"/>
  <c r="H104"/>
  <c r="G104"/>
  <c r="I103"/>
  <c r="H103"/>
  <c r="G103"/>
  <c r="I102"/>
  <c r="H102"/>
  <c r="G102"/>
  <c r="I101"/>
  <c r="G101"/>
  <c r="H101" s="1"/>
  <c r="I100"/>
  <c r="H100"/>
  <c r="G100"/>
  <c r="I99"/>
  <c r="H99"/>
  <c r="G99"/>
  <c r="I98"/>
  <c r="H98"/>
  <c r="G98"/>
  <c r="I97"/>
  <c r="G97"/>
  <c r="H97" s="1"/>
  <c r="I96"/>
  <c r="H96"/>
  <c r="G96"/>
  <c r="I95"/>
  <c r="H95"/>
  <c r="G95"/>
  <c r="I94"/>
  <c r="H94"/>
  <c r="G94"/>
  <c r="I93"/>
  <c r="G93"/>
  <c r="H93" s="1"/>
  <c r="I92"/>
  <c r="H92"/>
  <c r="G92"/>
  <c r="I91"/>
  <c r="H91"/>
  <c r="G91"/>
  <c r="I90"/>
  <c r="H90"/>
  <c r="G90"/>
  <c r="I89"/>
  <c r="G89"/>
  <c r="H89" s="1"/>
  <c r="I88"/>
  <c r="H88"/>
  <c r="G88"/>
  <c r="I87"/>
  <c r="H87"/>
  <c r="G87"/>
  <c r="I86"/>
  <c r="H86"/>
  <c r="G86"/>
  <c r="I85"/>
  <c r="G85"/>
  <c r="H85" s="1"/>
  <c r="I84"/>
  <c r="H84"/>
  <c r="G84"/>
  <c r="I83"/>
  <c r="H83"/>
  <c r="G83"/>
  <c r="I82"/>
  <c r="H82"/>
  <c r="G82"/>
  <c r="I81"/>
  <c r="G81"/>
  <c r="H81" s="1"/>
  <c r="I80"/>
  <c r="H80"/>
  <c r="G80"/>
  <c r="I79"/>
  <c r="H79"/>
  <c r="G79"/>
  <c r="I78"/>
  <c r="H78"/>
  <c r="G78"/>
  <c r="I77"/>
  <c r="G77"/>
  <c r="H77" s="1"/>
  <c r="I76"/>
  <c r="H76"/>
  <c r="G76"/>
  <c r="I75"/>
  <c r="H75"/>
  <c r="G75"/>
  <c r="I74"/>
  <c r="H74"/>
  <c r="G74"/>
  <c r="I73"/>
  <c r="G73"/>
  <c r="H73" s="1"/>
  <c r="I72"/>
  <c r="H72"/>
  <c r="G72"/>
  <c r="I71"/>
  <c r="H71"/>
  <c r="G71"/>
  <c r="I70"/>
  <c r="H70"/>
  <c r="G70"/>
  <c r="I69"/>
  <c r="G69"/>
  <c r="H69" s="1"/>
  <c r="I68"/>
  <c r="H68"/>
  <c r="G68"/>
  <c r="I67"/>
  <c r="H67"/>
  <c r="G67"/>
  <c r="I66"/>
  <c r="H66"/>
  <c r="G66"/>
  <c r="I65"/>
  <c r="G65"/>
  <c r="H65" s="1"/>
  <c r="I64"/>
  <c r="H64"/>
  <c r="G64"/>
  <c r="I63"/>
  <c r="H63"/>
  <c r="G63"/>
  <c r="I62"/>
  <c r="H62"/>
  <c r="G62"/>
  <c r="I61"/>
  <c r="G61"/>
  <c r="H61" s="1"/>
  <c r="I60"/>
  <c r="H60"/>
  <c r="G60"/>
  <c r="I59"/>
  <c r="H59"/>
  <c r="G59"/>
  <c r="I58"/>
  <c r="H58"/>
  <c r="G58"/>
  <c r="I57"/>
  <c r="G57"/>
  <c r="H57" s="1"/>
  <c r="I56"/>
  <c r="H56"/>
  <c r="G56"/>
  <c r="I55"/>
  <c r="H55"/>
  <c r="G55"/>
  <c r="I54"/>
  <c r="H54"/>
  <c r="G54"/>
  <c r="I53"/>
  <c r="G53"/>
  <c r="H53" s="1"/>
  <c r="I52"/>
  <c r="H52"/>
  <c r="G52"/>
  <c r="I51"/>
  <c r="H51"/>
  <c r="G51"/>
  <c r="I50"/>
  <c r="H50"/>
  <c r="G50"/>
  <c r="I49"/>
  <c r="G49"/>
  <c r="H49" s="1"/>
  <c r="I48"/>
  <c r="H48"/>
  <c r="G48"/>
  <c r="I47"/>
  <c r="H47"/>
  <c r="G47"/>
  <c r="I46"/>
  <c r="H46"/>
  <c r="G46"/>
  <c r="I45"/>
  <c r="G45"/>
  <c r="H45" s="1"/>
  <c r="I44"/>
  <c r="H44"/>
  <c r="G44"/>
  <c r="I43"/>
  <c r="H43"/>
  <c r="G43"/>
  <c r="I42"/>
  <c r="H42"/>
  <c r="G42"/>
  <c r="I41"/>
  <c r="G41"/>
  <c r="H41" s="1"/>
  <c r="I40"/>
  <c r="H40"/>
  <c r="G40"/>
  <c r="I39"/>
  <c r="H39"/>
  <c r="G39"/>
  <c r="I38"/>
  <c r="H38"/>
  <c r="G38"/>
  <c r="I37"/>
  <c r="G37"/>
  <c r="H37" s="1"/>
  <c r="I36"/>
  <c r="H36"/>
  <c r="G36"/>
  <c r="I35"/>
  <c r="H35"/>
  <c r="G35"/>
  <c r="I34"/>
  <c r="H34"/>
  <c r="G34"/>
  <c r="I33"/>
  <c r="G33"/>
  <c r="H33" s="1"/>
  <c r="I32"/>
  <c r="H32"/>
  <c r="G32"/>
  <c r="I31"/>
  <c r="H31"/>
  <c r="G31"/>
  <c r="I30"/>
  <c r="H30"/>
  <c r="G30"/>
  <c r="I29"/>
  <c r="G29"/>
  <c r="H29" s="1"/>
  <c r="I28"/>
  <c r="H28"/>
  <c r="G28"/>
  <c r="I27"/>
  <c r="H27"/>
  <c r="G27"/>
  <c r="I26"/>
  <c r="H26"/>
  <c r="G26"/>
  <c r="I25"/>
  <c r="G25"/>
  <c r="H25" s="1"/>
  <c r="I24"/>
  <c r="H24"/>
  <c r="G24"/>
  <c r="I23"/>
  <c r="H23"/>
  <c r="G23"/>
  <c r="I128" i="15"/>
  <c r="H128"/>
  <c r="G128"/>
  <c r="I127"/>
  <c r="G127"/>
  <c r="H127" s="1"/>
  <c r="I126"/>
  <c r="G126"/>
  <c r="H126" s="1"/>
  <c r="I125"/>
  <c r="H125"/>
  <c r="G125"/>
  <c r="I124"/>
  <c r="G124"/>
  <c r="H124" s="1"/>
  <c r="I123"/>
  <c r="G123"/>
  <c r="H123" s="1"/>
  <c r="I122"/>
  <c r="G122"/>
  <c r="H122" s="1"/>
  <c r="I121"/>
  <c r="H121"/>
  <c r="G121"/>
  <c r="I120"/>
  <c r="H120"/>
  <c r="G120"/>
  <c r="I119"/>
  <c r="G119"/>
  <c r="H119" s="1"/>
  <c r="I118"/>
  <c r="G118"/>
  <c r="H118" s="1"/>
  <c r="I117"/>
  <c r="H117"/>
  <c r="G117"/>
  <c r="I116"/>
  <c r="G116"/>
  <c r="H116" s="1"/>
  <c r="I115"/>
  <c r="G115"/>
  <c r="H115" s="1"/>
  <c r="I114"/>
  <c r="G114"/>
  <c r="H114" s="1"/>
  <c r="I113"/>
  <c r="H113"/>
  <c r="G113"/>
  <c r="I112"/>
  <c r="H112"/>
  <c r="G112"/>
  <c r="I111"/>
  <c r="G111"/>
  <c r="H111" s="1"/>
  <c r="I110"/>
  <c r="G110"/>
  <c r="H110" s="1"/>
  <c r="I109"/>
  <c r="H109"/>
  <c r="G109"/>
  <c r="I108"/>
  <c r="G108"/>
  <c r="H108" s="1"/>
  <c r="I107"/>
  <c r="G107"/>
  <c r="H107" s="1"/>
  <c r="I106"/>
  <c r="G106"/>
  <c r="H106" s="1"/>
  <c r="I105"/>
  <c r="H105"/>
  <c r="G105"/>
  <c r="I104"/>
  <c r="H104"/>
  <c r="G104"/>
  <c r="I103"/>
  <c r="G103"/>
  <c r="H103" s="1"/>
  <c r="I102"/>
  <c r="G102"/>
  <c r="H102" s="1"/>
  <c r="I101"/>
  <c r="H101"/>
  <c r="G101"/>
  <c r="I100"/>
  <c r="G100"/>
  <c r="H100" s="1"/>
  <c r="I99"/>
  <c r="G99"/>
  <c r="H99" s="1"/>
  <c r="I98"/>
  <c r="G98"/>
  <c r="H98" s="1"/>
  <c r="I97"/>
  <c r="H97"/>
  <c r="G97"/>
  <c r="I96"/>
  <c r="H96"/>
  <c r="G96"/>
  <c r="I95"/>
  <c r="G95"/>
  <c r="H95" s="1"/>
  <c r="I94"/>
  <c r="G94"/>
  <c r="H94" s="1"/>
  <c r="I93"/>
  <c r="H93"/>
  <c r="G93"/>
  <c r="I92"/>
  <c r="G92"/>
  <c r="H92" s="1"/>
  <c r="I91"/>
  <c r="G91"/>
  <c r="H91" s="1"/>
  <c r="I90"/>
  <c r="G90"/>
  <c r="H90" s="1"/>
  <c r="I89"/>
  <c r="H89"/>
  <c r="G89"/>
  <c r="I88"/>
  <c r="H88"/>
  <c r="G88"/>
  <c r="I87"/>
  <c r="G87"/>
  <c r="H87" s="1"/>
  <c r="I86"/>
  <c r="G86"/>
  <c r="H86" s="1"/>
  <c r="I85"/>
  <c r="H85"/>
  <c r="G85"/>
  <c r="I84"/>
  <c r="G84"/>
  <c r="H84" s="1"/>
  <c r="I83"/>
  <c r="G83"/>
  <c r="H83" s="1"/>
  <c r="I82"/>
  <c r="G82"/>
  <c r="H82" s="1"/>
  <c r="I81"/>
  <c r="H81"/>
  <c r="G81"/>
  <c r="I80"/>
  <c r="H80"/>
  <c r="G80"/>
  <c r="I79"/>
  <c r="G79"/>
  <c r="H79" s="1"/>
  <c r="I78"/>
  <c r="G78"/>
  <c r="H78" s="1"/>
  <c r="I77"/>
  <c r="H77"/>
  <c r="G77"/>
  <c r="I76"/>
  <c r="G76"/>
  <c r="H76" s="1"/>
  <c r="I75"/>
  <c r="G75"/>
  <c r="H75" s="1"/>
  <c r="I74"/>
  <c r="G74"/>
  <c r="H74" s="1"/>
  <c r="I73"/>
  <c r="H73"/>
  <c r="G73"/>
  <c r="I72"/>
  <c r="H72"/>
  <c r="G72"/>
  <c r="I71"/>
  <c r="G71"/>
  <c r="H71" s="1"/>
  <c r="I70"/>
  <c r="G70"/>
  <c r="H70" s="1"/>
  <c r="I69"/>
  <c r="H69"/>
  <c r="G69"/>
  <c r="I68"/>
  <c r="G68"/>
  <c r="H68" s="1"/>
  <c r="I67"/>
  <c r="G67"/>
  <c r="H67" s="1"/>
  <c r="I66"/>
  <c r="G66"/>
  <c r="H66" s="1"/>
  <c r="I65"/>
  <c r="H65"/>
  <c r="G65"/>
  <c r="I64"/>
  <c r="H64"/>
  <c r="G64"/>
  <c r="I63"/>
  <c r="G63"/>
  <c r="H63" s="1"/>
  <c r="I62"/>
  <c r="G62"/>
  <c r="H62" s="1"/>
  <c r="I61"/>
  <c r="H61"/>
  <c r="G61"/>
  <c r="I60"/>
  <c r="G60"/>
  <c r="H60" s="1"/>
  <c r="I59"/>
  <c r="G59"/>
  <c r="H59" s="1"/>
  <c r="I58"/>
  <c r="G58"/>
  <c r="H58" s="1"/>
  <c r="I57"/>
  <c r="H57"/>
  <c r="G57"/>
  <c r="I56"/>
  <c r="H56"/>
  <c r="G56"/>
  <c r="I55"/>
  <c r="G55"/>
  <c r="H55" s="1"/>
  <c r="I54"/>
  <c r="G54"/>
  <c r="H54" s="1"/>
  <c r="I53"/>
  <c r="H53"/>
  <c r="G53"/>
  <c r="I52"/>
  <c r="G52"/>
  <c r="H52" s="1"/>
  <c r="I51"/>
  <c r="G51"/>
  <c r="H51" s="1"/>
  <c r="I50"/>
  <c r="G50"/>
  <c r="H50" s="1"/>
  <c r="I49"/>
  <c r="H49"/>
  <c r="G49"/>
  <c r="I48"/>
  <c r="H48"/>
  <c r="G48"/>
  <c r="I47"/>
  <c r="G47"/>
  <c r="H47" s="1"/>
  <c r="I46"/>
  <c r="G46"/>
  <c r="H46" s="1"/>
  <c r="I45"/>
  <c r="H45"/>
  <c r="G45"/>
  <c r="I44"/>
  <c r="G44"/>
  <c r="H44" s="1"/>
  <c r="I43"/>
  <c r="G43"/>
  <c r="H43" s="1"/>
  <c r="I42"/>
  <c r="G42"/>
  <c r="H42" s="1"/>
  <c r="I41"/>
  <c r="H41"/>
  <c r="G41"/>
  <c r="I40"/>
  <c r="H40"/>
  <c r="G40"/>
  <c r="I39"/>
  <c r="G39"/>
  <c r="H39" s="1"/>
  <c r="I38"/>
  <c r="G38"/>
  <c r="H38" s="1"/>
  <c r="I37"/>
  <c r="H37"/>
  <c r="G37"/>
  <c r="I36"/>
  <c r="G36"/>
  <c r="H36" s="1"/>
  <c r="I35"/>
  <c r="G35"/>
  <c r="H35" s="1"/>
  <c r="I34"/>
  <c r="G34"/>
  <c r="H34" s="1"/>
  <c r="I33"/>
  <c r="H33"/>
  <c r="G33"/>
  <c r="I32"/>
  <c r="H32"/>
  <c r="G32"/>
  <c r="I31"/>
  <c r="G31"/>
  <c r="H31" s="1"/>
  <c r="I30"/>
  <c r="G30"/>
  <c r="H30" s="1"/>
  <c r="I29"/>
  <c r="H29"/>
  <c r="G29"/>
  <c r="I28"/>
  <c r="G28"/>
  <c r="H28" s="1"/>
  <c r="I27"/>
  <c r="G27"/>
  <c r="H27" s="1"/>
  <c r="I26"/>
  <c r="G26"/>
  <c r="H26" s="1"/>
  <c r="I25"/>
  <c r="H25"/>
  <c r="G25"/>
  <c r="I24"/>
  <c r="H24"/>
  <c r="G24"/>
  <c r="I23"/>
  <c r="G23"/>
  <c r="H23" s="1"/>
  <c r="J128" i="19"/>
  <c r="H128"/>
  <c r="I128" s="1"/>
  <c r="J127"/>
  <c r="H127"/>
  <c r="I127" s="1"/>
  <c r="J126"/>
  <c r="H126"/>
  <c r="I126" s="1"/>
  <c r="J125"/>
  <c r="H125"/>
  <c r="I125" s="1"/>
  <c r="J124"/>
  <c r="I124"/>
  <c r="H124"/>
  <c r="J123"/>
  <c r="H123"/>
  <c r="I123" s="1"/>
  <c r="J122"/>
  <c r="H122"/>
  <c r="I122" s="1"/>
  <c r="J121"/>
  <c r="H121"/>
  <c r="I121" s="1"/>
  <c r="J120"/>
  <c r="H120"/>
  <c r="I120" s="1"/>
  <c r="J119"/>
  <c r="H119"/>
  <c r="I119" s="1"/>
  <c r="J118"/>
  <c r="H118"/>
  <c r="I118" s="1"/>
  <c r="J117"/>
  <c r="H117"/>
  <c r="I117" s="1"/>
  <c r="J116"/>
  <c r="H116"/>
  <c r="I116" s="1"/>
  <c r="J115"/>
  <c r="H115"/>
  <c r="I115" s="1"/>
  <c r="J114"/>
  <c r="H114"/>
  <c r="I114" s="1"/>
  <c r="J113"/>
  <c r="H113"/>
  <c r="I113" s="1"/>
  <c r="J112"/>
  <c r="H112"/>
  <c r="I112" s="1"/>
  <c r="J111"/>
  <c r="H111"/>
  <c r="I111" s="1"/>
  <c r="J110"/>
  <c r="H110"/>
  <c r="I110" s="1"/>
  <c r="J109"/>
  <c r="H109"/>
  <c r="I109" s="1"/>
  <c r="J108"/>
  <c r="H108"/>
  <c r="I108" s="1"/>
  <c r="J107"/>
  <c r="H107"/>
  <c r="I107" s="1"/>
  <c r="J106"/>
  <c r="H106"/>
  <c r="I106" s="1"/>
  <c r="J105"/>
  <c r="H105"/>
  <c r="I105" s="1"/>
  <c r="J104"/>
  <c r="H104"/>
  <c r="I104" s="1"/>
  <c r="J103"/>
  <c r="H103"/>
  <c r="I103" s="1"/>
  <c r="J102"/>
  <c r="H102"/>
  <c r="I102" s="1"/>
  <c r="J101"/>
  <c r="H101"/>
  <c r="I101" s="1"/>
  <c r="J100"/>
  <c r="H100"/>
  <c r="I100" s="1"/>
  <c r="J99"/>
  <c r="H99"/>
  <c r="I99" s="1"/>
  <c r="J98"/>
  <c r="H98"/>
  <c r="I98" s="1"/>
  <c r="J97"/>
  <c r="H97"/>
  <c r="I97" s="1"/>
  <c r="J96"/>
  <c r="H96"/>
  <c r="I96" s="1"/>
  <c r="J95"/>
  <c r="H95"/>
  <c r="I95" s="1"/>
  <c r="J94"/>
  <c r="H94"/>
  <c r="I94" s="1"/>
  <c r="J93"/>
  <c r="H93"/>
  <c r="I93" s="1"/>
  <c r="J92"/>
  <c r="I92"/>
  <c r="H92"/>
  <c r="J91"/>
  <c r="I91"/>
  <c r="H91"/>
  <c r="J90"/>
  <c r="H90"/>
  <c r="I90" s="1"/>
  <c r="J89"/>
  <c r="H89"/>
  <c r="I89" s="1"/>
  <c r="J88"/>
  <c r="H88"/>
  <c r="I88" s="1"/>
  <c r="J87"/>
  <c r="H87"/>
  <c r="I87" s="1"/>
  <c r="J86"/>
  <c r="H86"/>
  <c r="I86" s="1"/>
  <c r="J85"/>
  <c r="H85"/>
  <c r="I85" s="1"/>
  <c r="J84"/>
  <c r="H84"/>
  <c r="I84" s="1"/>
  <c r="J83"/>
  <c r="H83"/>
  <c r="I83" s="1"/>
  <c r="J82"/>
  <c r="H82"/>
  <c r="I82" s="1"/>
  <c r="J81"/>
  <c r="H81"/>
  <c r="I81" s="1"/>
  <c r="J80"/>
  <c r="H80"/>
  <c r="I80" s="1"/>
  <c r="J79"/>
  <c r="H79"/>
  <c r="I79" s="1"/>
  <c r="J78"/>
  <c r="H78"/>
  <c r="I78" s="1"/>
  <c r="J77"/>
  <c r="H77"/>
  <c r="I77" s="1"/>
  <c r="J76"/>
  <c r="H76"/>
  <c r="I76" s="1"/>
  <c r="J75"/>
  <c r="H75"/>
  <c r="I75" s="1"/>
  <c r="J74"/>
  <c r="H74"/>
  <c r="I74" s="1"/>
  <c r="J73"/>
  <c r="H73"/>
  <c r="I73" s="1"/>
  <c r="J72"/>
  <c r="H72"/>
  <c r="I72" s="1"/>
  <c r="J71"/>
  <c r="H71"/>
  <c r="I71" s="1"/>
  <c r="J70"/>
  <c r="H70"/>
  <c r="I70" s="1"/>
  <c r="J69"/>
  <c r="H69"/>
  <c r="I69" s="1"/>
  <c r="J68"/>
  <c r="H68"/>
  <c r="I68" s="1"/>
  <c r="J67"/>
  <c r="H67"/>
  <c r="I67" s="1"/>
  <c r="J66"/>
  <c r="H66"/>
  <c r="I66" s="1"/>
  <c r="J65"/>
  <c r="H65"/>
  <c r="I65" s="1"/>
  <c r="J64"/>
  <c r="H64"/>
  <c r="I64" s="1"/>
  <c r="J63"/>
  <c r="H63"/>
  <c r="I63" s="1"/>
  <c r="J62"/>
  <c r="H62"/>
  <c r="I62" s="1"/>
  <c r="J61"/>
  <c r="H61"/>
  <c r="I61" s="1"/>
  <c r="J60"/>
  <c r="H60"/>
  <c r="I60" s="1"/>
  <c r="J59"/>
  <c r="H59"/>
  <c r="I59" s="1"/>
  <c r="J58"/>
  <c r="H58"/>
  <c r="I58" s="1"/>
  <c r="J57"/>
  <c r="H57"/>
  <c r="I57" s="1"/>
  <c r="J56"/>
  <c r="H56"/>
  <c r="I56" s="1"/>
  <c r="J55"/>
  <c r="H55"/>
  <c r="I55" s="1"/>
  <c r="J54"/>
  <c r="H54"/>
  <c r="I54" s="1"/>
  <c r="J53"/>
  <c r="H53"/>
  <c r="I53" s="1"/>
  <c r="J52"/>
  <c r="H52"/>
  <c r="I52" s="1"/>
  <c r="J51"/>
  <c r="H51"/>
  <c r="I51" s="1"/>
  <c r="J50"/>
  <c r="H50"/>
  <c r="I50" s="1"/>
  <c r="J49"/>
  <c r="H49"/>
  <c r="I49" s="1"/>
  <c r="J48"/>
  <c r="H48"/>
  <c r="I48" s="1"/>
  <c r="J47"/>
  <c r="H47"/>
  <c r="I47" s="1"/>
  <c r="J46"/>
  <c r="H46"/>
  <c r="I46" s="1"/>
  <c r="J45"/>
  <c r="H45"/>
  <c r="I45" s="1"/>
  <c r="J44"/>
  <c r="H44"/>
  <c r="I44" s="1"/>
  <c r="J43"/>
  <c r="H43"/>
  <c r="I43" s="1"/>
  <c r="J42"/>
  <c r="H42"/>
  <c r="I42" s="1"/>
  <c r="J41"/>
  <c r="H41"/>
  <c r="I41" s="1"/>
  <c r="J40"/>
  <c r="H40"/>
  <c r="I40" s="1"/>
  <c r="J39"/>
  <c r="H39"/>
  <c r="I39" s="1"/>
  <c r="J38"/>
  <c r="H38"/>
  <c r="I38" s="1"/>
  <c r="J37"/>
  <c r="H37"/>
  <c r="I37" s="1"/>
  <c r="J36"/>
  <c r="H36"/>
  <c r="I36" s="1"/>
  <c r="J35"/>
  <c r="H35"/>
  <c r="I35" s="1"/>
  <c r="J34"/>
  <c r="H34"/>
  <c r="I34" s="1"/>
  <c r="J33"/>
  <c r="H33"/>
  <c r="I33" s="1"/>
  <c r="J32"/>
  <c r="H32"/>
  <c r="I32" s="1"/>
  <c r="J31"/>
  <c r="H31"/>
  <c r="I31" s="1"/>
  <c r="J30"/>
  <c r="H30"/>
  <c r="I30" s="1"/>
  <c r="J29"/>
  <c r="H29"/>
  <c r="I29" s="1"/>
  <c r="J28"/>
  <c r="I28"/>
  <c r="H28"/>
  <c r="J27"/>
  <c r="H27"/>
  <c r="I27" s="1"/>
  <c r="J26"/>
  <c r="H26"/>
  <c r="I26" s="1"/>
  <c r="J25"/>
  <c r="H25"/>
  <c r="I25" s="1"/>
  <c r="J24"/>
  <c r="H24"/>
  <c r="I24" s="1"/>
  <c r="J23"/>
  <c r="H23"/>
  <c r="I23" s="1"/>
  <c r="J133" i="1"/>
  <c r="I133"/>
  <c r="H133"/>
  <c r="J132"/>
  <c r="I132"/>
  <c r="H132"/>
  <c r="J131"/>
  <c r="H131"/>
  <c r="I131" s="1"/>
  <c r="J130"/>
  <c r="H130"/>
  <c r="I130" s="1"/>
  <c r="J129"/>
  <c r="I129"/>
  <c r="H129"/>
  <c r="J128"/>
  <c r="I128"/>
  <c r="H128"/>
  <c r="J127"/>
  <c r="H127"/>
  <c r="I127" s="1"/>
  <c r="J126"/>
  <c r="H126"/>
  <c r="I126" s="1"/>
  <c r="J125"/>
  <c r="I125"/>
  <c r="H125"/>
  <c r="J124"/>
  <c r="I124"/>
  <c r="H124"/>
  <c r="J123"/>
  <c r="H123"/>
  <c r="I123" s="1"/>
  <c r="J122"/>
  <c r="H122"/>
  <c r="I122" s="1"/>
  <c r="J121"/>
  <c r="I121"/>
  <c r="H121"/>
  <c r="J120"/>
  <c r="I120"/>
  <c r="H120"/>
  <c r="J119"/>
  <c r="H119"/>
  <c r="I119" s="1"/>
  <c r="J118"/>
  <c r="H118"/>
  <c r="I118" s="1"/>
  <c r="J117"/>
  <c r="I117"/>
  <c r="H117"/>
  <c r="J116"/>
  <c r="I116"/>
  <c r="H116"/>
  <c r="J115"/>
  <c r="H115"/>
  <c r="I115" s="1"/>
  <c r="J114"/>
  <c r="H114"/>
  <c r="I114" s="1"/>
  <c r="J113"/>
  <c r="I113"/>
  <c r="H113"/>
  <c r="J112"/>
  <c r="I112"/>
  <c r="H112"/>
  <c r="J111"/>
  <c r="H111"/>
  <c r="I111" s="1"/>
  <c r="J110"/>
  <c r="H110"/>
  <c r="I110" s="1"/>
  <c r="J109"/>
  <c r="I109"/>
  <c r="H109"/>
  <c r="J108"/>
  <c r="I108"/>
  <c r="H108"/>
  <c r="J107"/>
  <c r="H107"/>
  <c r="I107" s="1"/>
  <c r="J106"/>
  <c r="H106"/>
  <c r="I106" s="1"/>
  <c r="J105"/>
  <c r="I105"/>
  <c r="H105"/>
  <c r="J104"/>
  <c r="I104"/>
  <c r="H104"/>
  <c r="J103"/>
  <c r="H103"/>
  <c r="I103" s="1"/>
  <c r="J102"/>
  <c r="H102"/>
  <c r="I102" s="1"/>
  <c r="J101"/>
  <c r="I101"/>
  <c r="H101"/>
  <c r="J100"/>
  <c r="I100"/>
  <c r="H100"/>
  <c r="J99"/>
  <c r="H99"/>
  <c r="I99" s="1"/>
  <c r="J98"/>
  <c r="H98"/>
  <c r="I98" s="1"/>
  <c r="J97"/>
  <c r="I97"/>
  <c r="H97"/>
  <c r="J96"/>
  <c r="I96"/>
  <c r="H96"/>
  <c r="J95"/>
  <c r="H95"/>
  <c r="I95" s="1"/>
  <c r="J94"/>
  <c r="H94"/>
  <c r="I94" s="1"/>
  <c r="J93"/>
  <c r="I93"/>
  <c r="H93"/>
  <c r="J92"/>
  <c r="I92"/>
  <c r="H92"/>
  <c r="J91"/>
  <c r="H91"/>
  <c r="I91" s="1"/>
  <c r="J90"/>
  <c r="H90"/>
  <c r="I90" s="1"/>
  <c r="J89"/>
  <c r="I89"/>
  <c r="H89"/>
  <c r="J88"/>
  <c r="I88"/>
  <c r="H88"/>
  <c r="J87"/>
  <c r="H87"/>
  <c r="I87" s="1"/>
  <c r="J86"/>
  <c r="H86"/>
  <c r="I86" s="1"/>
  <c r="J85"/>
  <c r="I85"/>
  <c r="H85"/>
  <c r="J84"/>
  <c r="I84"/>
  <c r="H84"/>
  <c r="J83"/>
  <c r="H83"/>
  <c r="I83" s="1"/>
  <c r="J82"/>
  <c r="H82"/>
  <c r="I82" s="1"/>
  <c r="J81"/>
  <c r="I81"/>
  <c r="H81"/>
  <c r="J80"/>
  <c r="I80"/>
  <c r="H80"/>
  <c r="J79"/>
  <c r="H79"/>
  <c r="I79" s="1"/>
  <c r="J78"/>
  <c r="H78"/>
  <c r="I78" s="1"/>
  <c r="J77"/>
  <c r="I77"/>
  <c r="H77"/>
  <c r="J76"/>
  <c r="I76"/>
  <c r="H76"/>
  <c r="J75"/>
  <c r="H75"/>
  <c r="I75" s="1"/>
  <c r="J74"/>
  <c r="H74"/>
  <c r="I74" s="1"/>
  <c r="J73"/>
  <c r="I73"/>
  <c r="H73"/>
  <c r="J72"/>
  <c r="I72"/>
  <c r="H72"/>
  <c r="J71"/>
  <c r="H71"/>
  <c r="I71" s="1"/>
  <c r="J70"/>
  <c r="H70"/>
  <c r="I70" s="1"/>
  <c r="J69"/>
  <c r="I69"/>
  <c r="H69"/>
  <c r="J68"/>
  <c r="I68"/>
  <c r="H68"/>
  <c r="J67"/>
  <c r="H67"/>
  <c r="I67" s="1"/>
  <c r="J66"/>
  <c r="H66"/>
  <c r="I66" s="1"/>
  <c r="J65"/>
  <c r="I65"/>
  <c r="H65"/>
  <c r="J64"/>
  <c r="I64"/>
  <c r="H64"/>
  <c r="J63"/>
  <c r="H63"/>
  <c r="I63" s="1"/>
  <c r="J62"/>
  <c r="H62"/>
  <c r="I62" s="1"/>
  <c r="J61"/>
  <c r="I61"/>
  <c r="H61"/>
  <c r="J60"/>
  <c r="I60"/>
  <c r="H60"/>
  <c r="J59"/>
  <c r="H59"/>
  <c r="I59" s="1"/>
  <c r="J58"/>
  <c r="H58"/>
  <c r="I58" s="1"/>
  <c r="J57"/>
  <c r="I57"/>
  <c r="H57"/>
  <c r="J56"/>
  <c r="I56"/>
  <c r="H56"/>
  <c r="J55"/>
  <c r="H55"/>
  <c r="I55" s="1"/>
  <c r="J54"/>
  <c r="H54"/>
  <c r="I54" s="1"/>
  <c r="J53"/>
  <c r="I53"/>
  <c r="H53"/>
  <c r="J52"/>
  <c r="I52"/>
  <c r="H52"/>
  <c r="J51"/>
  <c r="H51"/>
  <c r="I51" s="1"/>
  <c r="J50"/>
  <c r="H50"/>
  <c r="I50" s="1"/>
  <c r="J49"/>
  <c r="I49"/>
  <c r="H49"/>
  <c r="J48"/>
  <c r="I48"/>
  <c r="H48"/>
  <c r="J47"/>
  <c r="H47"/>
  <c r="I47" s="1"/>
  <c r="J46"/>
  <c r="H46"/>
  <c r="I46" s="1"/>
  <c r="J45"/>
  <c r="I45"/>
  <c r="H45"/>
  <c r="J44"/>
  <c r="I44"/>
  <c r="H44"/>
  <c r="J43"/>
  <c r="H43"/>
  <c r="I43" s="1"/>
  <c r="J42"/>
  <c r="H42"/>
  <c r="I42" s="1"/>
  <c r="J41"/>
  <c r="I41"/>
  <c r="H41"/>
  <c r="J40"/>
  <c r="I40"/>
  <c r="H40"/>
  <c r="J39"/>
  <c r="H39"/>
  <c r="I39" s="1"/>
  <c r="J38"/>
  <c r="H38"/>
  <c r="I38" s="1"/>
  <c r="J37"/>
  <c r="I37"/>
  <c r="H37"/>
  <c r="J36"/>
  <c r="I36"/>
  <c r="H36"/>
  <c r="J35"/>
  <c r="H35"/>
  <c r="I35" s="1"/>
  <c r="J34"/>
  <c r="H34"/>
  <c r="I34" s="1"/>
  <c r="J33"/>
  <c r="I33"/>
  <c r="H33"/>
  <c r="J32"/>
  <c r="I32"/>
  <c r="H32"/>
  <c r="J31"/>
  <c r="H31"/>
  <c r="I31" s="1"/>
  <c r="J30"/>
  <c r="H30"/>
  <c r="I30" s="1"/>
  <c r="J29"/>
  <c r="I29"/>
  <c r="H29"/>
  <c r="J28"/>
  <c r="I28"/>
  <c r="H28"/>
  <c r="I17" i="26"/>
  <c r="D6"/>
  <c r="D18"/>
  <c r="C26"/>
  <c r="C27"/>
  <c r="D27" s="1"/>
  <c r="C28"/>
  <c r="D28" s="1"/>
  <c r="C29"/>
  <c r="C30"/>
  <c r="C31"/>
  <c r="D31" s="1"/>
  <c r="C32"/>
  <c r="D32" s="1"/>
  <c r="C33"/>
  <c r="C34"/>
  <c r="C35"/>
  <c r="D35" s="1"/>
  <c r="C36"/>
  <c r="D36" s="1"/>
  <c r="C37"/>
  <c r="C38"/>
  <c r="C39"/>
  <c r="C40"/>
  <c r="D40" s="1"/>
  <c r="C41"/>
  <c r="C42"/>
  <c r="C43"/>
  <c r="D43" s="1"/>
  <c r="C44"/>
  <c r="D44" s="1"/>
  <c r="C45"/>
  <c r="C46"/>
  <c r="C47"/>
  <c r="D47" s="1"/>
  <c r="C48"/>
  <c r="D48" s="1"/>
  <c r="C49"/>
  <c r="C50"/>
  <c r="C51"/>
  <c r="D51" s="1"/>
  <c r="C52"/>
  <c r="D52" s="1"/>
  <c r="C53"/>
  <c r="C54"/>
  <c r="C55"/>
  <c r="C56"/>
  <c r="D56" s="1"/>
  <c r="C57"/>
  <c r="C58"/>
  <c r="C59"/>
  <c r="D59" s="1"/>
  <c r="C60"/>
  <c r="D60" s="1"/>
  <c r="C61"/>
  <c r="C62"/>
  <c r="C63"/>
  <c r="D63" s="1"/>
  <c r="C64"/>
  <c r="D64" s="1"/>
  <c r="C65"/>
  <c r="C66"/>
  <c r="C67"/>
  <c r="D67" s="1"/>
  <c r="C68"/>
  <c r="D68" s="1"/>
  <c r="C69"/>
  <c r="C70"/>
  <c r="C71"/>
  <c r="C72"/>
  <c r="D72" s="1"/>
  <c r="C73"/>
  <c r="C74"/>
  <c r="C75"/>
  <c r="D75" s="1"/>
  <c r="C76"/>
  <c r="D76" s="1"/>
  <c r="C77"/>
  <c r="C78"/>
  <c r="C79"/>
  <c r="D79" s="1"/>
  <c r="C80"/>
  <c r="D80" s="1"/>
  <c r="C81"/>
  <c r="C82"/>
  <c r="C83"/>
  <c r="D83" s="1"/>
  <c r="C84"/>
  <c r="D84" s="1"/>
  <c r="C85"/>
  <c r="C86"/>
  <c r="C87"/>
  <c r="C88"/>
  <c r="D88" s="1"/>
  <c r="C89"/>
  <c r="C90"/>
  <c r="C91"/>
  <c r="D91" s="1"/>
  <c r="C92"/>
  <c r="D92" s="1"/>
  <c r="C93"/>
  <c r="C94"/>
  <c r="C95"/>
  <c r="D95" s="1"/>
  <c r="C96"/>
  <c r="D96" s="1"/>
  <c r="C97"/>
  <c r="C98"/>
  <c r="C99"/>
  <c r="D99" s="1"/>
  <c r="C100"/>
  <c r="D100" s="1"/>
  <c r="C101"/>
  <c r="C102"/>
  <c r="C103"/>
  <c r="C104"/>
  <c r="D104" s="1"/>
  <c r="C105"/>
  <c r="C106"/>
  <c r="C107"/>
  <c r="D107" s="1"/>
  <c r="C108"/>
  <c r="D108" s="1"/>
  <c r="C109"/>
  <c r="C110"/>
  <c r="C111"/>
  <c r="D111" s="1"/>
  <c r="C112"/>
  <c r="D112" s="1"/>
  <c r="C113"/>
  <c r="C114"/>
  <c r="C115"/>
  <c r="D115" s="1"/>
  <c r="C116"/>
  <c r="D116" s="1"/>
  <c r="C117"/>
  <c r="C118"/>
  <c r="C119"/>
  <c r="C120"/>
  <c r="D120" s="1"/>
  <c r="C121"/>
  <c r="C122"/>
  <c r="C123"/>
  <c r="D123" s="1"/>
  <c r="C124"/>
  <c r="D124" s="1"/>
  <c r="C125"/>
  <c r="C126"/>
  <c r="C127"/>
  <c r="D127" s="1"/>
  <c r="C128"/>
  <c r="D128" s="1"/>
  <c r="C129"/>
  <c r="C130"/>
  <c r="C25"/>
  <c r="D25" s="1"/>
  <c r="E130"/>
  <c r="D130"/>
  <c r="E129"/>
  <c r="D129"/>
  <c r="E128"/>
  <c r="E127"/>
  <c r="E126"/>
  <c r="D126"/>
  <c r="E125"/>
  <c r="D125"/>
  <c r="E124"/>
  <c r="E123"/>
  <c r="E122"/>
  <c r="D122"/>
  <c r="E121"/>
  <c r="D121"/>
  <c r="E120"/>
  <c r="E119"/>
  <c r="D119"/>
  <c r="E118"/>
  <c r="D118"/>
  <c r="E117"/>
  <c r="D117"/>
  <c r="E116"/>
  <c r="E115"/>
  <c r="E114"/>
  <c r="D114"/>
  <c r="E113"/>
  <c r="D113"/>
  <c r="E112"/>
  <c r="E111"/>
  <c r="E110"/>
  <c r="D110"/>
  <c r="E109"/>
  <c r="D109"/>
  <c r="E108"/>
  <c r="E107"/>
  <c r="E106"/>
  <c r="D106"/>
  <c r="E105"/>
  <c r="D105"/>
  <c r="E104"/>
  <c r="E103"/>
  <c r="D103"/>
  <c r="E102"/>
  <c r="D102"/>
  <c r="E101"/>
  <c r="D101"/>
  <c r="E100"/>
  <c r="E99"/>
  <c r="E98"/>
  <c r="D98"/>
  <c r="E97"/>
  <c r="D97"/>
  <c r="E96"/>
  <c r="E95"/>
  <c r="E94"/>
  <c r="D94"/>
  <c r="E93"/>
  <c r="D93"/>
  <c r="E92"/>
  <c r="E91"/>
  <c r="E90"/>
  <c r="D90"/>
  <c r="E89"/>
  <c r="D89"/>
  <c r="E88"/>
  <c r="E87"/>
  <c r="D87"/>
  <c r="E86"/>
  <c r="D86"/>
  <c r="E85"/>
  <c r="D85"/>
  <c r="E84"/>
  <c r="E83"/>
  <c r="E82"/>
  <c r="D82"/>
  <c r="E81"/>
  <c r="D81"/>
  <c r="E80"/>
  <c r="E79"/>
  <c r="E78"/>
  <c r="D78"/>
  <c r="E77"/>
  <c r="D77"/>
  <c r="E76"/>
  <c r="E75"/>
  <c r="E74"/>
  <c r="D74"/>
  <c r="E73"/>
  <c r="D73"/>
  <c r="E72"/>
  <c r="E71"/>
  <c r="D71"/>
  <c r="E70"/>
  <c r="D70"/>
  <c r="E69"/>
  <c r="D69"/>
  <c r="E68"/>
  <c r="E67"/>
  <c r="E66"/>
  <c r="D66"/>
  <c r="E65"/>
  <c r="D65"/>
  <c r="E64"/>
  <c r="E63"/>
  <c r="E62"/>
  <c r="D62"/>
  <c r="E61"/>
  <c r="D61"/>
  <c r="E60"/>
  <c r="E59"/>
  <c r="E58"/>
  <c r="D58"/>
  <c r="E57"/>
  <c r="D57"/>
  <c r="E56"/>
  <c r="E55"/>
  <c r="D55"/>
  <c r="E54"/>
  <c r="D54"/>
  <c r="E53"/>
  <c r="D53"/>
  <c r="E52"/>
  <c r="E51"/>
  <c r="E50"/>
  <c r="D50"/>
  <c r="E49"/>
  <c r="D49"/>
  <c r="E48"/>
  <c r="E47"/>
  <c r="E46"/>
  <c r="D46"/>
  <c r="E45"/>
  <c r="D45"/>
  <c r="E44"/>
  <c r="E43"/>
  <c r="E42"/>
  <c r="D42"/>
  <c r="E41"/>
  <c r="D41"/>
  <c r="E40"/>
  <c r="E39"/>
  <c r="D39"/>
  <c r="E38"/>
  <c r="D38"/>
  <c r="E37"/>
  <c r="D37"/>
  <c r="E36"/>
  <c r="E35"/>
  <c r="E34"/>
  <c r="D34"/>
  <c r="E33"/>
  <c r="D33"/>
  <c r="E32"/>
  <c r="E31"/>
  <c r="E30"/>
  <c r="D30"/>
  <c r="E29"/>
  <c r="D29"/>
  <c r="E28"/>
  <c r="E27"/>
  <c r="E26"/>
  <c r="D26"/>
  <c r="E25"/>
  <c r="H7"/>
  <c r="C6"/>
  <c r="C5"/>
  <c r="E5" s="1"/>
  <c r="E28" i="1"/>
  <c r="E77"/>
  <c r="D77"/>
  <c r="C77"/>
  <c r="E76"/>
  <c r="D76"/>
  <c r="C76"/>
  <c r="E75"/>
  <c r="C75"/>
  <c r="D75" s="1"/>
  <c r="E74"/>
  <c r="D74"/>
  <c r="C74"/>
  <c r="E73"/>
  <c r="D73"/>
  <c r="C73"/>
  <c r="E72"/>
  <c r="D72"/>
  <c r="C72"/>
  <c r="E71"/>
  <c r="C71"/>
  <c r="D71" s="1"/>
  <c r="E70"/>
  <c r="D70"/>
  <c r="C70"/>
  <c r="E69"/>
  <c r="D69"/>
  <c r="C69"/>
  <c r="E68"/>
  <c r="D68"/>
  <c r="C68"/>
  <c r="E67"/>
  <c r="C67"/>
  <c r="D67" s="1"/>
  <c r="E66"/>
  <c r="D66"/>
  <c r="C66"/>
  <c r="E65"/>
  <c r="D65"/>
  <c r="C65"/>
  <c r="E64"/>
  <c r="D64"/>
  <c r="C64"/>
  <c r="E63"/>
  <c r="C63"/>
  <c r="D63" s="1"/>
  <c r="E62"/>
  <c r="D62"/>
  <c r="C62"/>
  <c r="E61"/>
  <c r="D61"/>
  <c r="C61"/>
  <c r="E60"/>
  <c r="D60"/>
  <c r="C60"/>
  <c r="E59"/>
  <c r="C59"/>
  <c r="D59" s="1"/>
  <c r="E58"/>
  <c r="D58"/>
  <c r="C58"/>
  <c r="E57"/>
  <c r="D57"/>
  <c r="C57"/>
  <c r="E56"/>
  <c r="D56"/>
  <c r="C56"/>
  <c r="E55"/>
  <c r="C55"/>
  <c r="D55" s="1"/>
  <c r="E54"/>
  <c r="D54"/>
  <c r="C54"/>
  <c r="E53"/>
  <c r="D53"/>
  <c r="C53"/>
  <c r="E52"/>
  <c r="D52"/>
  <c r="C52"/>
  <c r="E51"/>
  <c r="C51"/>
  <c r="D51" s="1"/>
  <c r="E50"/>
  <c r="D50"/>
  <c r="C50"/>
  <c r="E49"/>
  <c r="D49"/>
  <c r="C49"/>
  <c r="E48"/>
  <c r="D48"/>
  <c r="C48"/>
  <c r="E47"/>
  <c r="C47"/>
  <c r="D47" s="1"/>
  <c r="E46"/>
  <c r="D46"/>
  <c r="C46"/>
  <c r="E45"/>
  <c r="D45"/>
  <c r="C45"/>
  <c r="E44"/>
  <c r="D44"/>
  <c r="C44"/>
  <c r="E43"/>
  <c r="C43"/>
  <c r="D43" s="1"/>
  <c r="E42"/>
  <c r="D42"/>
  <c r="C42"/>
  <c r="E41"/>
  <c r="D41"/>
  <c r="C41"/>
  <c r="E40"/>
  <c r="D40"/>
  <c r="C40"/>
  <c r="E39"/>
  <c r="C39"/>
  <c r="D39" s="1"/>
  <c r="E38"/>
  <c r="D38"/>
  <c r="C38"/>
  <c r="E37"/>
  <c r="D37"/>
  <c r="C37"/>
  <c r="E36"/>
  <c r="D36"/>
  <c r="C36"/>
  <c r="E35"/>
  <c r="C35"/>
  <c r="D35" s="1"/>
  <c r="E34"/>
  <c r="D34"/>
  <c r="C34"/>
  <c r="E33"/>
  <c r="D33"/>
  <c r="C33"/>
  <c r="E32"/>
  <c r="D32"/>
  <c r="C32"/>
  <c r="E31"/>
  <c r="C31"/>
  <c r="D31" s="1"/>
  <c r="E30"/>
  <c r="D30"/>
  <c r="C30"/>
  <c r="E29"/>
  <c r="D29"/>
  <c r="C29"/>
  <c r="D28"/>
  <c r="C28"/>
  <c r="H18" i="25"/>
  <c r="D6"/>
  <c r="D18"/>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25"/>
  <c r="M6" i="4"/>
  <c r="H18"/>
  <c r="D6"/>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25"/>
  <c r="H18" i="6"/>
  <c r="D6"/>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25"/>
  <c r="D20" i="18"/>
  <c r="D6"/>
  <c r="M6" i="17"/>
  <c r="D20"/>
  <c r="D6"/>
  <c r="E135" i="18"/>
  <c r="D135"/>
  <c r="C135"/>
  <c r="E134"/>
  <c r="C134"/>
  <c r="D134" s="1"/>
  <c r="E133"/>
  <c r="C133"/>
  <c r="D133" s="1"/>
  <c r="E132"/>
  <c r="D132"/>
  <c r="C132"/>
  <c r="E131"/>
  <c r="D131"/>
  <c r="C131"/>
  <c r="E130"/>
  <c r="C130"/>
  <c r="D130" s="1"/>
  <c r="E129"/>
  <c r="C129"/>
  <c r="D129" s="1"/>
  <c r="E128"/>
  <c r="D128"/>
  <c r="C128"/>
  <c r="E127"/>
  <c r="D127"/>
  <c r="C127"/>
  <c r="E126"/>
  <c r="C126"/>
  <c r="D126" s="1"/>
  <c r="E125"/>
  <c r="C125"/>
  <c r="D125" s="1"/>
  <c r="E124"/>
  <c r="D124"/>
  <c r="C124"/>
  <c r="E123"/>
  <c r="D123"/>
  <c r="C123"/>
  <c r="E122"/>
  <c r="C122"/>
  <c r="D122" s="1"/>
  <c r="E121"/>
  <c r="C121"/>
  <c r="D121" s="1"/>
  <c r="E120"/>
  <c r="D120"/>
  <c r="C120"/>
  <c r="E119"/>
  <c r="D119"/>
  <c r="C119"/>
  <c r="E118"/>
  <c r="C118"/>
  <c r="D118" s="1"/>
  <c r="E117"/>
  <c r="C117"/>
  <c r="D117" s="1"/>
  <c r="E116"/>
  <c r="D116"/>
  <c r="C116"/>
  <c r="E115"/>
  <c r="D115"/>
  <c r="C115"/>
  <c r="E114"/>
  <c r="C114"/>
  <c r="D114" s="1"/>
  <c r="E113"/>
  <c r="C113"/>
  <c r="D113" s="1"/>
  <c r="E112"/>
  <c r="D112"/>
  <c r="C112"/>
  <c r="E111"/>
  <c r="D111"/>
  <c r="C111"/>
  <c r="E110"/>
  <c r="C110"/>
  <c r="D110" s="1"/>
  <c r="E109"/>
  <c r="C109"/>
  <c r="D109" s="1"/>
  <c r="E108"/>
  <c r="D108"/>
  <c r="C108"/>
  <c r="E107"/>
  <c r="D107"/>
  <c r="C107"/>
  <c r="E106"/>
  <c r="C106"/>
  <c r="D106" s="1"/>
  <c r="E105"/>
  <c r="C105"/>
  <c r="D105" s="1"/>
  <c r="E104"/>
  <c r="D104"/>
  <c r="C104"/>
  <c r="E103"/>
  <c r="D103"/>
  <c r="C103"/>
  <c r="E102"/>
  <c r="C102"/>
  <c r="D102" s="1"/>
  <c r="E101"/>
  <c r="C101"/>
  <c r="D101" s="1"/>
  <c r="E100"/>
  <c r="D100"/>
  <c r="C100"/>
  <c r="E99"/>
  <c r="D99"/>
  <c r="C99"/>
  <c r="E98"/>
  <c r="C98"/>
  <c r="D98" s="1"/>
  <c r="E97"/>
  <c r="C97"/>
  <c r="D97" s="1"/>
  <c r="E96"/>
  <c r="D96"/>
  <c r="C96"/>
  <c r="E95"/>
  <c r="D95"/>
  <c r="C95"/>
  <c r="E94"/>
  <c r="C94"/>
  <c r="D94" s="1"/>
  <c r="E93"/>
  <c r="C93"/>
  <c r="D93" s="1"/>
  <c r="E92"/>
  <c r="D92"/>
  <c r="C92"/>
  <c r="E91"/>
  <c r="D91"/>
  <c r="C91"/>
  <c r="E90"/>
  <c r="C90"/>
  <c r="D90" s="1"/>
  <c r="E89"/>
  <c r="C89"/>
  <c r="D89" s="1"/>
  <c r="E88"/>
  <c r="D88"/>
  <c r="C88"/>
  <c r="E87"/>
  <c r="D87"/>
  <c r="C87"/>
  <c r="E86"/>
  <c r="C86"/>
  <c r="D86" s="1"/>
  <c r="E85"/>
  <c r="C85"/>
  <c r="D85" s="1"/>
  <c r="E84"/>
  <c r="D84"/>
  <c r="C84"/>
  <c r="E83"/>
  <c r="D83"/>
  <c r="C83"/>
  <c r="E82"/>
  <c r="C82"/>
  <c r="D82" s="1"/>
  <c r="E81"/>
  <c r="C81"/>
  <c r="D81" s="1"/>
  <c r="E80"/>
  <c r="D80"/>
  <c r="C80"/>
  <c r="E79"/>
  <c r="D79"/>
  <c r="C79"/>
  <c r="E78"/>
  <c r="C78"/>
  <c r="D78" s="1"/>
  <c r="E77"/>
  <c r="C77"/>
  <c r="D77" s="1"/>
  <c r="E76"/>
  <c r="D76"/>
  <c r="C76"/>
  <c r="E75"/>
  <c r="D75"/>
  <c r="C75"/>
  <c r="E74"/>
  <c r="C74"/>
  <c r="D74" s="1"/>
  <c r="E73"/>
  <c r="C73"/>
  <c r="D73" s="1"/>
  <c r="E72"/>
  <c r="D72"/>
  <c r="C72"/>
  <c r="E71"/>
  <c r="D71"/>
  <c r="C71"/>
  <c r="E70"/>
  <c r="C70"/>
  <c r="D70" s="1"/>
  <c r="E69"/>
  <c r="C69"/>
  <c r="D69" s="1"/>
  <c r="E68"/>
  <c r="D68"/>
  <c r="C68"/>
  <c r="E67"/>
  <c r="D67"/>
  <c r="C67"/>
  <c r="E66"/>
  <c r="C66"/>
  <c r="D66" s="1"/>
  <c r="E65"/>
  <c r="C65"/>
  <c r="D65" s="1"/>
  <c r="E64"/>
  <c r="D64"/>
  <c r="C64"/>
  <c r="E63"/>
  <c r="D63"/>
  <c r="C63"/>
  <c r="E62"/>
  <c r="C62"/>
  <c r="D62" s="1"/>
  <c r="E61"/>
  <c r="C61"/>
  <c r="D61" s="1"/>
  <c r="E60"/>
  <c r="D60"/>
  <c r="C60"/>
  <c r="E59"/>
  <c r="D59"/>
  <c r="C59"/>
  <c r="E58"/>
  <c r="C58"/>
  <c r="D58" s="1"/>
  <c r="E57"/>
  <c r="C57"/>
  <c r="D57" s="1"/>
  <c r="E56"/>
  <c r="D56"/>
  <c r="C56"/>
  <c r="E55"/>
  <c r="D55"/>
  <c r="C55"/>
  <c r="E54"/>
  <c r="C54"/>
  <c r="D54" s="1"/>
  <c r="E53"/>
  <c r="C53"/>
  <c r="D53" s="1"/>
  <c r="E52"/>
  <c r="D52"/>
  <c r="C52"/>
  <c r="E51"/>
  <c r="D51"/>
  <c r="C51"/>
  <c r="E50"/>
  <c r="C50"/>
  <c r="D50" s="1"/>
  <c r="E49"/>
  <c r="C49"/>
  <c r="D49" s="1"/>
  <c r="E48"/>
  <c r="D48"/>
  <c r="C48"/>
  <c r="E47"/>
  <c r="D47"/>
  <c r="C47"/>
  <c r="E46"/>
  <c r="C46"/>
  <c r="D46" s="1"/>
  <c r="E45"/>
  <c r="C45"/>
  <c r="D45" s="1"/>
  <c r="E44"/>
  <c r="D44"/>
  <c r="C44"/>
  <c r="E43"/>
  <c r="D43"/>
  <c r="C43"/>
  <c r="E42"/>
  <c r="C42"/>
  <c r="D42" s="1"/>
  <c r="E41"/>
  <c r="C41"/>
  <c r="D41" s="1"/>
  <c r="E40"/>
  <c r="D40"/>
  <c r="C40"/>
  <c r="E39"/>
  <c r="D39"/>
  <c r="C39"/>
  <c r="E38"/>
  <c r="C38"/>
  <c r="D38" s="1"/>
  <c r="E37"/>
  <c r="C37"/>
  <c r="D37" s="1"/>
  <c r="E36"/>
  <c r="D36"/>
  <c r="C36"/>
  <c r="E35"/>
  <c r="D35"/>
  <c r="C35"/>
  <c r="E34"/>
  <c r="C34"/>
  <c r="D34" s="1"/>
  <c r="E33"/>
  <c r="C33"/>
  <c r="D33" s="1"/>
  <c r="E32"/>
  <c r="D32"/>
  <c r="C32"/>
  <c r="E31"/>
  <c r="D31"/>
  <c r="C31"/>
  <c r="E30"/>
  <c r="C30"/>
  <c r="D30" s="1"/>
  <c r="E29"/>
  <c r="C29"/>
  <c r="D29" s="1"/>
  <c r="E28"/>
  <c r="D28"/>
  <c r="C28"/>
  <c r="E135" i="17"/>
  <c r="D135"/>
  <c r="C135"/>
  <c r="E134"/>
  <c r="C134"/>
  <c r="D134" s="1"/>
  <c r="E133"/>
  <c r="C133"/>
  <c r="D133" s="1"/>
  <c r="E132"/>
  <c r="D132"/>
  <c r="C132"/>
  <c r="E131"/>
  <c r="D131"/>
  <c r="C131"/>
  <c r="E130"/>
  <c r="C130"/>
  <c r="D130" s="1"/>
  <c r="E129"/>
  <c r="C129"/>
  <c r="D129" s="1"/>
  <c r="E128"/>
  <c r="D128"/>
  <c r="C128"/>
  <c r="E127"/>
  <c r="D127"/>
  <c r="C127"/>
  <c r="E126"/>
  <c r="C126"/>
  <c r="D126" s="1"/>
  <c r="E125"/>
  <c r="C125"/>
  <c r="D125" s="1"/>
  <c r="E124"/>
  <c r="D124"/>
  <c r="C124"/>
  <c r="E123"/>
  <c r="D123"/>
  <c r="C123"/>
  <c r="E122"/>
  <c r="C122"/>
  <c r="D122" s="1"/>
  <c r="E121"/>
  <c r="C121"/>
  <c r="D121" s="1"/>
  <c r="E120"/>
  <c r="D120"/>
  <c r="C120"/>
  <c r="E119"/>
  <c r="D119"/>
  <c r="C119"/>
  <c r="E118"/>
  <c r="C118"/>
  <c r="D118" s="1"/>
  <c r="E117"/>
  <c r="C117"/>
  <c r="D117" s="1"/>
  <c r="E116"/>
  <c r="D116"/>
  <c r="C116"/>
  <c r="E115"/>
  <c r="D115"/>
  <c r="C115"/>
  <c r="E114"/>
  <c r="C114"/>
  <c r="D114" s="1"/>
  <c r="E113"/>
  <c r="C113"/>
  <c r="D113" s="1"/>
  <c r="E112"/>
  <c r="D112"/>
  <c r="C112"/>
  <c r="E111"/>
  <c r="D111"/>
  <c r="C111"/>
  <c r="E110"/>
  <c r="C110"/>
  <c r="D110" s="1"/>
  <c r="E109"/>
  <c r="C109"/>
  <c r="D109" s="1"/>
  <c r="E108"/>
  <c r="D108"/>
  <c r="C108"/>
  <c r="E107"/>
  <c r="D107"/>
  <c r="C107"/>
  <c r="E106"/>
  <c r="C106"/>
  <c r="D106" s="1"/>
  <c r="E105"/>
  <c r="C105"/>
  <c r="D105" s="1"/>
  <c r="E104"/>
  <c r="D104"/>
  <c r="C104"/>
  <c r="E103"/>
  <c r="D103"/>
  <c r="C103"/>
  <c r="E102"/>
  <c r="C102"/>
  <c r="D102" s="1"/>
  <c r="E101"/>
  <c r="C101"/>
  <c r="D101" s="1"/>
  <c r="E100"/>
  <c r="D100"/>
  <c r="C100"/>
  <c r="E99"/>
  <c r="D99"/>
  <c r="C99"/>
  <c r="E98"/>
  <c r="C98"/>
  <c r="D98" s="1"/>
  <c r="E97"/>
  <c r="C97"/>
  <c r="D97" s="1"/>
  <c r="E96"/>
  <c r="D96"/>
  <c r="C96"/>
  <c r="E95"/>
  <c r="D95"/>
  <c r="C95"/>
  <c r="E94"/>
  <c r="C94"/>
  <c r="D94" s="1"/>
  <c r="E93"/>
  <c r="C93"/>
  <c r="D93" s="1"/>
  <c r="E92"/>
  <c r="D92"/>
  <c r="C92"/>
  <c r="E91"/>
  <c r="D91"/>
  <c r="C91"/>
  <c r="E90"/>
  <c r="C90"/>
  <c r="D90" s="1"/>
  <c r="E89"/>
  <c r="C89"/>
  <c r="D89" s="1"/>
  <c r="E88"/>
  <c r="D88"/>
  <c r="C88"/>
  <c r="E87"/>
  <c r="D87"/>
  <c r="C87"/>
  <c r="E86"/>
  <c r="C86"/>
  <c r="D86" s="1"/>
  <c r="E85"/>
  <c r="C85"/>
  <c r="D85" s="1"/>
  <c r="E84"/>
  <c r="D84"/>
  <c r="C84"/>
  <c r="E83"/>
  <c r="D83"/>
  <c r="C83"/>
  <c r="E82"/>
  <c r="C82"/>
  <c r="D82" s="1"/>
  <c r="E81"/>
  <c r="C81"/>
  <c r="D81" s="1"/>
  <c r="E80"/>
  <c r="D80"/>
  <c r="C80"/>
  <c r="E79"/>
  <c r="D79"/>
  <c r="C79"/>
  <c r="E78"/>
  <c r="C78"/>
  <c r="D78" s="1"/>
  <c r="E77"/>
  <c r="C77"/>
  <c r="D77" s="1"/>
  <c r="E76"/>
  <c r="D76"/>
  <c r="C76"/>
  <c r="E75"/>
  <c r="D75"/>
  <c r="C75"/>
  <c r="E74"/>
  <c r="C74"/>
  <c r="D74" s="1"/>
  <c r="E73"/>
  <c r="C73"/>
  <c r="D73" s="1"/>
  <c r="E72"/>
  <c r="D72"/>
  <c r="C72"/>
  <c r="E71"/>
  <c r="D71"/>
  <c r="C71"/>
  <c r="E70"/>
  <c r="C70"/>
  <c r="D70" s="1"/>
  <c r="E69"/>
  <c r="C69"/>
  <c r="D69" s="1"/>
  <c r="E68"/>
  <c r="D68"/>
  <c r="C68"/>
  <c r="E67"/>
  <c r="D67"/>
  <c r="C67"/>
  <c r="E66"/>
  <c r="C66"/>
  <c r="D66" s="1"/>
  <c r="E65"/>
  <c r="C65"/>
  <c r="D65" s="1"/>
  <c r="E64"/>
  <c r="D64"/>
  <c r="C64"/>
  <c r="E63"/>
  <c r="D63"/>
  <c r="C63"/>
  <c r="E62"/>
  <c r="C62"/>
  <c r="D62" s="1"/>
  <c r="E61"/>
  <c r="C61"/>
  <c r="D61" s="1"/>
  <c r="E60"/>
  <c r="D60"/>
  <c r="C60"/>
  <c r="E59"/>
  <c r="D59"/>
  <c r="C59"/>
  <c r="E58"/>
  <c r="C58"/>
  <c r="D58" s="1"/>
  <c r="E57"/>
  <c r="C57"/>
  <c r="D57" s="1"/>
  <c r="E56"/>
  <c r="D56"/>
  <c r="C56"/>
  <c r="E55"/>
  <c r="D55"/>
  <c r="C55"/>
  <c r="E54"/>
  <c r="C54"/>
  <c r="D54" s="1"/>
  <c r="E53"/>
  <c r="C53"/>
  <c r="D53" s="1"/>
  <c r="E52"/>
  <c r="D52"/>
  <c r="C52"/>
  <c r="E51"/>
  <c r="D51"/>
  <c r="C51"/>
  <c r="E50"/>
  <c r="C50"/>
  <c r="D50" s="1"/>
  <c r="E49"/>
  <c r="C49"/>
  <c r="D49" s="1"/>
  <c r="E48"/>
  <c r="D48"/>
  <c r="C48"/>
  <c r="E47"/>
  <c r="D47"/>
  <c r="C47"/>
  <c r="E46"/>
  <c r="C46"/>
  <c r="D46" s="1"/>
  <c r="E45"/>
  <c r="C45"/>
  <c r="D45" s="1"/>
  <c r="E44"/>
  <c r="D44"/>
  <c r="C44"/>
  <c r="E43"/>
  <c r="D43"/>
  <c r="C43"/>
  <c r="E42"/>
  <c r="C42"/>
  <c r="D42" s="1"/>
  <c r="E41"/>
  <c r="C41"/>
  <c r="D41" s="1"/>
  <c r="E40"/>
  <c r="D40"/>
  <c r="C40"/>
  <c r="E39"/>
  <c r="D39"/>
  <c r="C39"/>
  <c r="E38"/>
  <c r="C38"/>
  <c r="D38" s="1"/>
  <c r="E37"/>
  <c r="C37"/>
  <c r="D37" s="1"/>
  <c r="E36"/>
  <c r="D36"/>
  <c r="C36"/>
  <c r="E35"/>
  <c r="D35"/>
  <c r="C35"/>
  <c r="E34"/>
  <c r="C34"/>
  <c r="D34" s="1"/>
  <c r="E33"/>
  <c r="C33"/>
  <c r="D33" s="1"/>
  <c r="E32"/>
  <c r="D32"/>
  <c r="C32"/>
  <c r="E31"/>
  <c r="D31"/>
  <c r="C31"/>
  <c r="E30"/>
  <c r="C30"/>
  <c r="D30" s="1"/>
  <c r="E29"/>
  <c r="C29"/>
  <c r="D29" s="1"/>
  <c r="E28"/>
  <c r="D28"/>
  <c r="C28"/>
  <c r="H18" i="7"/>
  <c r="D6"/>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25"/>
  <c r="E12" i="5"/>
  <c r="C12"/>
  <c r="C13"/>
  <c r="B12"/>
  <c r="B14"/>
  <c r="D14" s="1"/>
  <c r="D13"/>
  <c r="E13" s="1"/>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D203" s="1"/>
  <c r="C26"/>
  <c r="D6"/>
  <c r="H7"/>
  <c r="H8" s="1"/>
  <c r="F25"/>
  <c r="G25" s="1"/>
  <c r="E203"/>
  <c r="F203" s="1"/>
  <c r="H12" i="18" l="1"/>
  <c r="H12" i="17"/>
  <c r="I11" i="26"/>
  <c r="H12" i="8"/>
  <c r="H12" i="1"/>
  <c r="D7" i="26"/>
  <c r="E6"/>
  <c r="G6" s="1"/>
  <c r="I6" s="1"/>
  <c r="K6" s="1"/>
  <c r="C14" i="5"/>
  <c r="H25"/>
  <c r="I25" s="1"/>
  <c r="H203"/>
  <c r="I203" s="1"/>
  <c r="J6" i="26" l="1"/>
  <c r="L6" s="1"/>
  <c r="M6" s="1"/>
  <c r="D7" i="4"/>
  <c r="D8" i="8"/>
  <c r="D26" i="5" l="1"/>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E65" i="25"/>
  <c r="D65"/>
  <c r="E64"/>
  <c r="D64"/>
  <c r="E63"/>
  <c r="D63"/>
  <c r="E62"/>
  <c r="D62"/>
  <c r="E61"/>
  <c r="D61"/>
  <c r="E60"/>
  <c r="D60"/>
  <c r="E59"/>
  <c r="D59"/>
  <c r="E58"/>
  <c r="D58"/>
  <c r="E57"/>
  <c r="D57"/>
  <c r="E56"/>
  <c r="D56"/>
  <c r="E55"/>
  <c r="D55"/>
  <c r="E54"/>
  <c r="D54"/>
  <c r="E53"/>
  <c r="D53"/>
  <c r="E52"/>
  <c r="D52"/>
  <c r="E51"/>
  <c r="D51"/>
  <c r="E50"/>
  <c r="D50"/>
  <c r="E49"/>
  <c r="D49"/>
  <c r="E48"/>
  <c r="D48"/>
  <c r="E47"/>
  <c r="D47"/>
  <c r="E46"/>
  <c r="D46"/>
  <c r="E45"/>
  <c r="D45"/>
  <c r="E44"/>
  <c r="D44"/>
  <c r="E43"/>
  <c r="D43"/>
  <c r="E42"/>
  <c r="D42"/>
  <c r="E41"/>
  <c r="D41"/>
  <c r="E40"/>
  <c r="D40"/>
  <c r="E39"/>
  <c r="D39"/>
  <c r="E38"/>
  <c r="D38"/>
  <c r="E37"/>
  <c r="D37"/>
  <c r="E36"/>
  <c r="D36"/>
  <c r="E35"/>
  <c r="D35"/>
  <c r="E34"/>
  <c r="D34"/>
  <c r="E33"/>
  <c r="D33"/>
  <c r="E32"/>
  <c r="D32"/>
  <c r="E31"/>
  <c r="D31"/>
  <c r="E30"/>
  <c r="D30"/>
  <c r="E29"/>
  <c r="D29"/>
  <c r="E28"/>
  <c r="D28"/>
  <c r="E27"/>
  <c r="D27"/>
  <c r="E26"/>
  <c r="D26"/>
  <c r="E25"/>
  <c r="D25"/>
  <c r="I18"/>
  <c r="I17" s="1"/>
  <c r="H7"/>
  <c r="D7" s="1"/>
  <c r="E6"/>
  <c r="G6" s="1"/>
  <c r="I6" s="1"/>
  <c r="C6"/>
  <c r="C5"/>
  <c r="E5" s="1"/>
  <c r="K6" l="1"/>
  <c r="J6"/>
  <c r="L6" s="1"/>
  <c r="M6" s="1"/>
  <c r="E202" i="5" l="1"/>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D10" i="21"/>
  <c r="C16" i="15"/>
  <c r="E16" s="1"/>
  <c r="H16" s="1"/>
  <c r="H9"/>
  <c r="E5"/>
  <c r="C5"/>
  <c r="H8" i="18"/>
  <c r="C17" i="21"/>
  <c r="E17" s="1"/>
  <c r="H17" s="1"/>
  <c r="H10"/>
  <c r="C8"/>
  <c r="E8" s="1"/>
  <c r="C74"/>
  <c r="D74" s="1"/>
  <c r="D73"/>
  <c r="C73"/>
  <c r="C72"/>
  <c r="D72" s="1"/>
  <c r="D71"/>
  <c r="C71"/>
  <c r="C70"/>
  <c r="D70" s="1"/>
  <c r="D69"/>
  <c r="C69"/>
  <c r="C68"/>
  <c r="D68" s="1"/>
  <c r="C67"/>
  <c r="D67" s="1"/>
  <c r="D66"/>
  <c r="C66"/>
  <c r="C65"/>
  <c r="D65" s="1"/>
  <c r="C64"/>
  <c r="D64" s="1"/>
  <c r="C63"/>
  <c r="D63" s="1"/>
  <c r="D62"/>
  <c r="C62"/>
  <c r="C61"/>
  <c r="D61" s="1"/>
  <c r="C60"/>
  <c r="D60" s="1"/>
  <c r="D59"/>
  <c r="C59"/>
  <c r="C58"/>
  <c r="D58" s="1"/>
  <c r="D57"/>
  <c r="C57"/>
  <c r="C56"/>
  <c r="D56" s="1"/>
  <c r="D55"/>
  <c r="C55"/>
  <c r="C54"/>
  <c r="D54" s="1"/>
  <c r="D53"/>
  <c r="C53"/>
  <c r="C52"/>
  <c r="D52" s="1"/>
  <c r="C51"/>
  <c r="D51" s="1"/>
  <c r="D50"/>
  <c r="C50"/>
  <c r="C49"/>
  <c r="D49" s="1"/>
  <c r="C48"/>
  <c r="D48" s="1"/>
  <c r="D47"/>
  <c r="C47"/>
  <c r="D46"/>
  <c r="C46"/>
  <c r="C45"/>
  <c r="D45" s="1"/>
  <c r="C44"/>
  <c r="D44" s="1"/>
  <c r="D43"/>
  <c r="C43"/>
  <c r="C42"/>
  <c r="D42" s="1"/>
  <c r="D41"/>
  <c r="C41"/>
  <c r="C40"/>
  <c r="D40" s="1"/>
  <c r="D39"/>
  <c r="C39"/>
  <c r="C38"/>
  <c r="D38" s="1"/>
  <c r="D37"/>
  <c r="C37"/>
  <c r="C36"/>
  <c r="D36" s="1"/>
  <c r="C35"/>
  <c r="D35" s="1"/>
  <c r="D34"/>
  <c r="C34"/>
  <c r="C33"/>
  <c r="D33" s="1"/>
  <c r="C32"/>
  <c r="D32" s="1"/>
  <c r="D31"/>
  <c r="C31"/>
  <c r="D30"/>
  <c r="C30"/>
  <c r="C29"/>
  <c r="D29" s="1"/>
  <c r="C28"/>
  <c r="D28" s="1"/>
  <c r="D27"/>
  <c r="C27"/>
  <c r="C26"/>
  <c r="D26" s="1"/>
  <c r="D25"/>
  <c r="C25"/>
  <c r="C18"/>
  <c r="E18" s="1"/>
  <c r="H18" s="1"/>
  <c r="C16"/>
  <c r="C15"/>
  <c r="C9"/>
  <c r="E9" s="1"/>
  <c r="C7"/>
  <c r="C6"/>
  <c r="C5"/>
  <c r="E5" s="1"/>
  <c r="C16" i="19"/>
  <c r="E16" s="1"/>
  <c r="H16" s="1"/>
  <c r="E8"/>
  <c r="G8" s="1"/>
  <c r="I8" s="1"/>
  <c r="C8"/>
  <c r="C15"/>
  <c r="E15" s="1"/>
  <c r="H15" s="1"/>
  <c r="C14"/>
  <c r="E14" s="1"/>
  <c r="H14" s="1"/>
  <c r="H9"/>
  <c r="D9" s="1"/>
  <c r="C7"/>
  <c r="E7" s="1"/>
  <c r="C6"/>
  <c r="E6" s="1"/>
  <c r="J6" s="1"/>
  <c r="C5"/>
  <c r="E5" s="1"/>
  <c r="E21" i="18"/>
  <c r="G7"/>
  <c r="I7" s="1"/>
  <c r="E7"/>
  <c r="J7" s="1"/>
  <c r="C7"/>
  <c r="C21"/>
  <c r="C20"/>
  <c r="E20" s="1"/>
  <c r="C19"/>
  <c r="E19" s="1"/>
  <c r="G6"/>
  <c r="I6" s="1"/>
  <c r="E6"/>
  <c r="J6" s="1"/>
  <c r="C6"/>
  <c r="E5"/>
  <c r="C5"/>
  <c r="E21" i="17"/>
  <c r="E20"/>
  <c r="E19"/>
  <c r="C19"/>
  <c r="C21"/>
  <c r="C20"/>
  <c r="H8"/>
  <c r="G7"/>
  <c r="I7" s="1"/>
  <c r="E7"/>
  <c r="J7" s="1"/>
  <c r="C7"/>
  <c r="C6"/>
  <c r="E6" s="1"/>
  <c r="E5"/>
  <c r="C5"/>
  <c r="C16" i="16"/>
  <c r="E16" s="1"/>
  <c r="H16" s="1"/>
  <c r="H9"/>
  <c r="E8"/>
  <c r="G8" s="1"/>
  <c r="I8" s="1"/>
  <c r="C8"/>
  <c r="D72"/>
  <c r="C72"/>
  <c r="D71"/>
  <c r="C71"/>
  <c r="C70"/>
  <c r="D70" s="1"/>
  <c r="D69"/>
  <c r="C69"/>
  <c r="D68"/>
  <c r="C68"/>
  <c r="D67"/>
  <c r="C67"/>
  <c r="C66"/>
  <c r="D66" s="1"/>
  <c r="D65"/>
  <c r="C65"/>
  <c r="D64"/>
  <c r="C64"/>
  <c r="D63"/>
  <c r="C63"/>
  <c r="C62"/>
  <c r="D62" s="1"/>
  <c r="D61"/>
  <c r="C61"/>
  <c r="D60"/>
  <c r="C60"/>
  <c r="D59"/>
  <c r="C59"/>
  <c r="C58"/>
  <c r="D58" s="1"/>
  <c r="D57"/>
  <c r="C57"/>
  <c r="D56"/>
  <c r="C56"/>
  <c r="D55"/>
  <c r="C55"/>
  <c r="C54"/>
  <c r="D54" s="1"/>
  <c r="D53"/>
  <c r="C53"/>
  <c r="D52"/>
  <c r="C52"/>
  <c r="D51"/>
  <c r="C51"/>
  <c r="C50"/>
  <c r="D50" s="1"/>
  <c r="D49"/>
  <c r="C49"/>
  <c r="D48"/>
  <c r="C48"/>
  <c r="D47"/>
  <c r="C47"/>
  <c r="C46"/>
  <c r="D46" s="1"/>
  <c r="D45"/>
  <c r="C45"/>
  <c r="D44"/>
  <c r="C44"/>
  <c r="D43"/>
  <c r="C43"/>
  <c r="C42"/>
  <c r="D42" s="1"/>
  <c r="D41"/>
  <c r="C41"/>
  <c r="D40"/>
  <c r="C40"/>
  <c r="D39"/>
  <c r="C39"/>
  <c r="C38"/>
  <c r="D38" s="1"/>
  <c r="D37"/>
  <c r="C37"/>
  <c r="D36"/>
  <c r="C36"/>
  <c r="D35"/>
  <c r="C35"/>
  <c r="C34"/>
  <c r="D34" s="1"/>
  <c r="D33"/>
  <c r="C33"/>
  <c r="D32"/>
  <c r="C32"/>
  <c r="D31"/>
  <c r="C31"/>
  <c r="C30"/>
  <c r="D30" s="1"/>
  <c r="D29"/>
  <c r="C29"/>
  <c r="D28"/>
  <c r="C28"/>
  <c r="D27"/>
  <c r="C27"/>
  <c r="C26"/>
  <c r="D26" s="1"/>
  <c r="D25"/>
  <c r="C25"/>
  <c r="D24"/>
  <c r="C24"/>
  <c r="D23"/>
  <c r="C23"/>
  <c r="C15"/>
  <c r="C14"/>
  <c r="C7"/>
  <c r="E7" s="1"/>
  <c r="G7" s="1"/>
  <c r="I7" s="1"/>
  <c r="D9"/>
  <c r="C6"/>
  <c r="E6" s="1"/>
  <c r="E5"/>
  <c r="C5"/>
  <c r="C8" i="15"/>
  <c r="E8" s="1"/>
  <c r="J8" s="1"/>
  <c r="L8" s="1"/>
  <c r="C72"/>
  <c r="D72" s="1"/>
  <c r="C71"/>
  <c r="D71" s="1"/>
  <c r="D70"/>
  <c r="C70"/>
  <c r="C69"/>
  <c r="D69" s="1"/>
  <c r="C68"/>
  <c r="D68" s="1"/>
  <c r="D67"/>
  <c r="C67"/>
  <c r="C66"/>
  <c r="D66" s="1"/>
  <c r="C65"/>
  <c r="D65" s="1"/>
  <c r="C64"/>
  <c r="D64" s="1"/>
  <c r="C63"/>
  <c r="D63" s="1"/>
  <c r="C62"/>
  <c r="D62" s="1"/>
  <c r="C61"/>
  <c r="D61" s="1"/>
  <c r="C60"/>
  <c r="D60" s="1"/>
  <c r="C59"/>
  <c r="D59" s="1"/>
  <c r="C58"/>
  <c r="D58" s="1"/>
  <c r="C57"/>
  <c r="D57" s="1"/>
  <c r="C56"/>
  <c r="D56" s="1"/>
  <c r="C55"/>
  <c r="D55" s="1"/>
  <c r="C54"/>
  <c r="D54" s="1"/>
  <c r="C53"/>
  <c r="D53" s="1"/>
  <c r="C52"/>
  <c r="D52" s="1"/>
  <c r="C51"/>
  <c r="D51" s="1"/>
  <c r="C50"/>
  <c r="D50" s="1"/>
  <c r="C49"/>
  <c r="D49" s="1"/>
  <c r="C48"/>
  <c r="D48" s="1"/>
  <c r="C47"/>
  <c r="D47" s="1"/>
  <c r="C46"/>
  <c r="D46" s="1"/>
  <c r="C45"/>
  <c r="D45" s="1"/>
  <c r="C44"/>
  <c r="D44" s="1"/>
  <c r="C43"/>
  <c r="D43" s="1"/>
  <c r="D42"/>
  <c r="C42"/>
  <c r="C41"/>
  <c r="D41" s="1"/>
  <c r="C40"/>
  <c r="D40" s="1"/>
  <c r="D39"/>
  <c r="C39"/>
  <c r="D38"/>
  <c r="C38"/>
  <c r="C37"/>
  <c r="D37" s="1"/>
  <c r="C36"/>
  <c r="D36" s="1"/>
  <c r="C35"/>
  <c r="D35" s="1"/>
  <c r="C34"/>
  <c r="D34" s="1"/>
  <c r="D33"/>
  <c r="C33"/>
  <c r="C32"/>
  <c r="D32" s="1"/>
  <c r="C31"/>
  <c r="D31" s="1"/>
  <c r="C30"/>
  <c r="D30" s="1"/>
  <c r="C29"/>
  <c r="D29" s="1"/>
  <c r="C28"/>
  <c r="D28" s="1"/>
  <c r="C27"/>
  <c r="D27" s="1"/>
  <c r="C26"/>
  <c r="D26" s="1"/>
  <c r="D25"/>
  <c r="C25"/>
  <c r="C24"/>
  <c r="D24" s="1"/>
  <c r="D23"/>
  <c r="C23"/>
  <c r="C15"/>
  <c r="E15" s="1"/>
  <c r="H15" s="1"/>
  <c r="C14"/>
  <c r="C7"/>
  <c r="E7" s="1"/>
  <c r="C6"/>
  <c r="C21" i="1"/>
  <c r="C20"/>
  <c r="I18" i="4"/>
  <c r="D28" i="7"/>
  <c r="D36"/>
  <c r="D44"/>
  <c r="D52"/>
  <c r="D60"/>
  <c r="D68"/>
  <c r="D76"/>
  <c r="D84"/>
  <c r="D92"/>
  <c r="D100"/>
  <c r="D108"/>
  <c r="D116"/>
  <c r="D124"/>
  <c r="D132"/>
  <c r="D28" i="6"/>
  <c r="D29"/>
  <c r="D32"/>
  <c r="D33"/>
  <c r="D36"/>
  <c r="D37"/>
  <c r="D40"/>
  <c r="D41"/>
  <c r="D44"/>
  <c r="D45"/>
  <c r="D48"/>
  <c r="D49"/>
  <c r="D52"/>
  <c r="D53"/>
  <c r="D56"/>
  <c r="D57"/>
  <c r="D60"/>
  <c r="D61"/>
  <c r="D64"/>
  <c r="D65"/>
  <c r="D68"/>
  <c r="D69"/>
  <c r="D72"/>
  <c r="D73"/>
  <c r="D76"/>
  <c r="D77"/>
  <c r="D80"/>
  <c r="D81"/>
  <c r="D84"/>
  <c r="D85"/>
  <c r="D88"/>
  <c r="D89"/>
  <c r="D92"/>
  <c r="D93"/>
  <c r="D96"/>
  <c r="D97"/>
  <c r="D100"/>
  <c r="D101"/>
  <c r="D104"/>
  <c r="D105"/>
  <c r="D108"/>
  <c r="D109"/>
  <c r="D112"/>
  <c r="D113"/>
  <c r="D116"/>
  <c r="D117"/>
  <c r="D120"/>
  <c r="D121"/>
  <c r="D124"/>
  <c r="D125"/>
  <c r="D128"/>
  <c r="D129"/>
  <c r="D25"/>
  <c r="D28" i="4"/>
  <c r="D29"/>
  <c r="D32"/>
  <c r="D33"/>
  <c r="D36"/>
  <c r="D37"/>
  <c r="D40"/>
  <c r="D41"/>
  <c r="D44"/>
  <c r="D45"/>
  <c r="D48"/>
  <c r="D49"/>
  <c r="D52"/>
  <c r="D53"/>
  <c r="D56"/>
  <c r="D57"/>
  <c r="D60"/>
  <c r="D61"/>
  <c r="D64"/>
  <c r="D65"/>
  <c r="D68"/>
  <c r="D69"/>
  <c r="D72"/>
  <c r="D73"/>
  <c r="H31" i="8"/>
  <c r="H35"/>
  <c r="H39"/>
  <c r="H43"/>
  <c r="H47"/>
  <c r="H51"/>
  <c r="H55"/>
  <c r="H59"/>
  <c r="H63"/>
  <c r="H67"/>
  <c r="D30"/>
  <c r="D34"/>
  <c r="D38"/>
  <c r="D42"/>
  <c r="D46"/>
  <c r="D50"/>
  <c r="D54"/>
  <c r="D58"/>
  <c r="D62"/>
  <c r="D66"/>
  <c r="D70"/>
  <c r="D74"/>
  <c r="D28"/>
  <c r="G68"/>
  <c r="H68" s="1"/>
  <c r="G67"/>
  <c r="G66"/>
  <c r="H66" s="1"/>
  <c r="G65"/>
  <c r="H65" s="1"/>
  <c r="G64"/>
  <c r="H64" s="1"/>
  <c r="G63"/>
  <c r="G62"/>
  <c r="H62" s="1"/>
  <c r="G61"/>
  <c r="H61" s="1"/>
  <c r="G60"/>
  <c r="H60" s="1"/>
  <c r="G59"/>
  <c r="G58"/>
  <c r="H58" s="1"/>
  <c r="G57"/>
  <c r="H57" s="1"/>
  <c r="G56"/>
  <c r="H56" s="1"/>
  <c r="G55"/>
  <c r="G54"/>
  <c r="H54" s="1"/>
  <c r="G53"/>
  <c r="H53" s="1"/>
  <c r="G52"/>
  <c r="H52" s="1"/>
  <c r="G51"/>
  <c r="G50"/>
  <c r="H50" s="1"/>
  <c r="G49"/>
  <c r="H49" s="1"/>
  <c r="G48"/>
  <c r="H48" s="1"/>
  <c r="G47"/>
  <c r="G46"/>
  <c r="H46" s="1"/>
  <c r="G45"/>
  <c r="H45" s="1"/>
  <c r="G44"/>
  <c r="H44" s="1"/>
  <c r="G43"/>
  <c r="G42"/>
  <c r="H42" s="1"/>
  <c r="G41"/>
  <c r="H41" s="1"/>
  <c r="G40"/>
  <c r="H40" s="1"/>
  <c r="G39"/>
  <c r="G38"/>
  <c r="H38" s="1"/>
  <c r="G37"/>
  <c r="H37" s="1"/>
  <c r="G36"/>
  <c r="H36" s="1"/>
  <c r="G35"/>
  <c r="G34"/>
  <c r="H34" s="1"/>
  <c r="G33"/>
  <c r="H33" s="1"/>
  <c r="G32"/>
  <c r="H32" s="1"/>
  <c r="G31"/>
  <c r="G30"/>
  <c r="H30" s="1"/>
  <c r="G29"/>
  <c r="H29" s="1"/>
  <c r="G28"/>
  <c r="H28" s="1"/>
  <c r="C77"/>
  <c r="D77" s="1"/>
  <c r="C76"/>
  <c r="D76" s="1"/>
  <c r="C75"/>
  <c r="D75" s="1"/>
  <c r="C74"/>
  <c r="C73"/>
  <c r="D73" s="1"/>
  <c r="C72"/>
  <c r="D72" s="1"/>
  <c r="C71"/>
  <c r="D71" s="1"/>
  <c r="C70"/>
  <c r="C69"/>
  <c r="D69" s="1"/>
  <c r="C68"/>
  <c r="D68" s="1"/>
  <c r="C67"/>
  <c r="D67" s="1"/>
  <c r="C66"/>
  <c r="C65"/>
  <c r="D65" s="1"/>
  <c r="C64"/>
  <c r="D64" s="1"/>
  <c r="C63"/>
  <c r="D63" s="1"/>
  <c r="C62"/>
  <c r="C61"/>
  <c r="D61" s="1"/>
  <c r="C60"/>
  <c r="D60" s="1"/>
  <c r="C59"/>
  <c r="D59" s="1"/>
  <c r="C58"/>
  <c r="C57"/>
  <c r="D57" s="1"/>
  <c r="C56"/>
  <c r="D56" s="1"/>
  <c r="C55"/>
  <c r="D55" s="1"/>
  <c r="C54"/>
  <c r="C53"/>
  <c r="D53" s="1"/>
  <c r="C52"/>
  <c r="D52" s="1"/>
  <c r="C51"/>
  <c r="D51" s="1"/>
  <c r="C50"/>
  <c r="C49"/>
  <c r="D49" s="1"/>
  <c r="C48"/>
  <c r="D48" s="1"/>
  <c r="C47"/>
  <c r="D47" s="1"/>
  <c r="C46"/>
  <c r="C45"/>
  <c r="D45" s="1"/>
  <c r="C44"/>
  <c r="D44" s="1"/>
  <c r="C43"/>
  <c r="D43" s="1"/>
  <c r="C42"/>
  <c r="C41"/>
  <c r="D41" s="1"/>
  <c r="C40"/>
  <c r="D40" s="1"/>
  <c r="C39"/>
  <c r="D39" s="1"/>
  <c r="C38"/>
  <c r="C37"/>
  <c r="D37" s="1"/>
  <c r="C36"/>
  <c r="D36" s="1"/>
  <c r="C35"/>
  <c r="D35" s="1"/>
  <c r="C34"/>
  <c r="C33"/>
  <c r="D33" s="1"/>
  <c r="C32"/>
  <c r="D32" s="1"/>
  <c r="C31"/>
  <c r="D31" s="1"/>
  <c r="C30"/>
  <c r="C29"/>
  <c r="D29" s="1"/>
  <c r="C28"/>
  <c r="D26" i="4"/>
  <c r="D27"/>
  <c r="D30"/>
  <c r="D31"/>
  <c r="D34"/>
  <c r="D35"/>
  <c r="D38"/>
  <c r="D39"/>
  <c r="D42"/>
  <c r="D43"/>
  <c r="D46"/>
  <c r="D47"/>
  <c r="D50"/>
  <c r="D51"/>
  <c r="D54"/>
  <c r="D55"/>
  <c r="D58"/>
  <c r="D59"/>
  <c r="D62"/>
  <c r="D63"/>
  <c r="D66"/>
  <c r="D67"/>
  <c r="D70"/>
  <c r="D71"/>
  <c r="D74"/>
  <c r="D25"/>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25"/>
  <c r="E26"/>
  <c r="E27" i="5"/>
  <c r="E28"/>
  <c r="E29"/>
  <c r="E30"/>
  <c r="E31"/>
  <c r="E32"/>
  <c r="E33"/>
  <c r="E34"/>
  <c r="E35"/>
  <c r="E36"/>
  <c r="E37"/>
  <c r="E38"/>
  <c r="E39"/>
  <c r="E40"/>
  <c r="E41"/>
  <c r="E42"/>
  <c r="E43"/>
  <c r="E44"/>
  <c r="E45"/>
  <c r="E46"/>
  <c r="E47"/>
  <c r="E48"/>
  <c r="E49"/>
  <c r="E50"/>
  <c r="E51"/>
  <c r="E52"/>
  <c r="E53"/>
  <c r="E54"/>
  <c r="E55"/>
  <c r="E56"/>
  <c r="E57"/>
  <c r="E58"/>
  <c r="E59"/>
  <c r="E60"/>
  <c r="E61"/>
  <c r="E62"/>
  <c r="E63"/>
  <c r="E64"/>
  <c r="E65"/>
  <c r="E25" i="6"/>
  <c r="E26" i="5"/>
  <c r="H7" i="6"/>
  <c r="E26" i="7"/>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25"/>
  <c r="I18" i="6"/>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C6"/>
  <c r="E6" s="1"/>
  <c r="C5" i="7"/>
  <c r="E5" s="1"/>
  <c r="I18"/>
  <c r="C6"/>
  <c r="H7"/>
  <c r="D25"/>
  <c r="D26"/>
  <c r="D27"/>
  <c r="D29"/>
  <c r="D30"/>
  <c r="D31"/>
  <c r="D32"/>
  <c r="D33"/>
  <c r="D34"/>
  <c r="D35"/>
  <c r="D37"/>
  <c r="D38"/>
  <c r="D39"/>
  <c r="D40"/>
  <c r="D41"/>
  <c r="D42"/>
  <c r="D43"/>
  <c r="D45"/>
  <c r="D46"/>
  <c r="D47"/>
  <c r="D48"/>
  <c r="D49"/>
  <c r="D50"/>
  <c r="D51"/>
  <c r="D53"/>
  <c r="D54"/>
  <c r="D55"/>
  <c r="D56"/>
  <c r="D57"/>
  <c r="D58"/>
  <c r="D59"/>
  <c r="D61"/>
  <c r="D62"/>
  <c r="D63"/>
  <c r="D64"/>
  <c r="D65"/>
  <c r="D66"/>
  <c r="D67"/>
  <c r="D69"/>
  <c r="D70"/>
  <c r="D71"/>
  <c r="D72"/>
  <c r="D73"/>
  <c r="D74"/>
  <c r="D75"/>
  <c r="D77"/>
  <c r="D78"/>
  <c r="D79"/>
  <c r="D80"/>
  <c r="D81"/>
  <c r="D82"/>
  <c r="D83"/>
  <c r="D85"/>
  <c r="D86"/>
  <c r="D87"/>
  <c r="D88"/>
  <c r="D89"/>
  <c r="D90"/>
  <c r="D91"/>
  <c r="D93"/>
  <c r="D94"/>
  <c r="D95"/>
  <c r="D96"/>
  <c r="D97"/>
  <c r="D98"/>
  <c r="D99"/>
  <c r="D101"/>
  <c r="D102"/>
  <c r="D103"/>
  <c r="D104"/>
  <c r="D105"/>
  <c r="D106"/>
  <c r="D107"/>
  <c r="D109"/>
  <c r="D110"/>
  <c r="D111"/>
  <c r="D112"/>
  <c r="D113"/>
  <c r="D114"/>
  <c r="D115"/>
  <c r="D117"/>
  <c r="D118"/>
  <c r="D119"/>
  <c r="D120"/>
  <c r="D121"/>
  <c r="D122"/>
  <c r="D123"/>
  <c r="D125"/>
  <c r="D126"/>
  <c r="D127"/>
  <c r="D128"/>
  <c r="D129"/>
  <c r="D130"/>
  <c r="D131"/>
  <c r="C5" i="6"/>
  <c r="E5"/>
  <c r="D26"/>
  <c r="D27"/>
  <c r="D30"/>
  <c r="D31"/>
  <c r="D34"/>
  <c r="D35"/>
  <c r="D38"/>
  <c r="D39"/>
  <c r="D42"/>
  <c r="D43"/>
  <c r="D46"/>
  <c r="D47"/>
  <c r="D50"/>
  <c r="D51"/>
  <c r="D54"/>
  <c r="D55"/>
  <c r="D58"/>
  <c r="D59"/>
  <c r="D62"/>
  <c r="D63"/>
  <c r="D66"/>
  <c r="D67"/>
  <c r="D70"/>
  <c r="D71"/>
  <c r="D74"/>
  <c r="D75"/>
  <c r="D78"/>
  <c r="D79"/>
  <c r="D82"/>
  <c r="D83"/>
  <c r="D86"/>
  <c r="D87"/>
  <c r="D90"/>
  <c r="D91"/>
  <c r="D94"/>
  <c r="D95"/>
  <c r="D98"/>
  <c r="D99"/>
  <c r="D102"/>
  <c r="D103"/>
  <c r="D106"/>
  <c r="D107"/>
  <c r="D110"/>
  <c r="D111"/>
  <c r="D114"/>
  <c r="D115"/>
  <c r="D118"/>
  <c r="D119"/>
  <c r="D122"/>
  <c r="D123"/>
  <c r="D126"/>
  <c r="D127"/>
  <c r="D130"/>
  <c r="D131"/>
  <c r="C5" i="5"/>
  <c r="E5" s="1"/>
  <c r="C6"/>
  <c r="C5" i="4"/>
  <c r="E5" s="1"/>
  <c r="C6"/>
  <c r="E6" s="1"/>
  <c r="H7"/>
  <c r="C5" i="8"/>
  <c r="E5" s="1"/>
  <c r="G5" s="1"/>
  <c r="C6"/>
  <c r="H8"/>
  <c r="C20"/>
  <c r="E20" s="1"/>
  <c r="C7"/>
  <c r="E7" s="1"/>
  <c r="C21"/>
  <c r="C5" i="1"/>
  <c r="E5" s="1"/>
  <c r="C6"/>
  <c r="H8"/>
  <c r="C7"/>
  <c r="E16" i="21" l="1"/>
  <c r="H16" s="1"/>
  <c r="F60" i="5"/>
  <c r="G60" s="1"/>
  <c r="H52"/>
  <c r="I52" s="1"/>
  <c r="F52"/>
  <c r="G52" s="1"/>
  <c r="F44"/>
  <c r="G44" s="1"/>
  <c r="H36"/>
  <c r="I36" s="1"/>
  <c r="F36"/>
  <c r="G36" s="1"/>
  <c r="F28"/>
  <c r="G28" s="1"/>
  <c r="F73"/>
  <c r="G73" s="1"/>
  <c r="F81"/>
  <c r="G81" s="1"/>
  <c r="H89"/>
  <c r="I89" s="1"/>
  <c r="F89"/>
  <c r="G89" s="1"/>
  <c r="F97"/>
  <c r="G97" s="1"/>
  <c r="H105"/>
  <c r="I105" s="1"/>
  <c r="F105"/>
  <c r="G105" s="1"/>
  <c r="F113"/>
  <c r="G113" s="1"/>
  <c r="H117"/>
  <c r="I117" s="1"/>
  <c r="F117"/>
  <c r="G117" s="1"/>
  <c r="F125"/>
  <c r="G125" s="1"/>
  <c r="F133"/>
  <c r="G133" s="1"/>
  <c r="F141"/>
  <c r="G141" s="1"/>
  <c r="H149"/>
  <c r="I149" s="1"/>
  <c r="F149"/>
  <c r="G149" s="1"/>
  <c r="F157"/>
  <c r="G157" s="1"/>
  <c r="H169"/>
  <c r="I169" s="1"/>
  <c r="F169"/>
  <c r="G169" s="1"/>
  <c r="F177"/>
  <c r="G177" s="1"/>
  <c r="H185"/>
  <c r="I185" s="1"/>
  <c r="F185"/>
  <c r="G185" s="1"/>
  <c r="F197"/>
  <c r="G197" s="1"/>
  <c r="F61"/>
  <c r="G61" s="1"/>
  <c r="F53"/>
  <c r="G53" s="1"/>
  <c r="H45"/>
  <c r="I45" s="1"/>
  <c r="F45"/>
  <c r="G45" s="1"/>
  <c r="F37"/>
  <c r="G37" s="1"/>
  <c r="H29"/>
  <c r="I29" s="1"/>
  <c r="F29"/>
  <c r="G29" s="1"/>
  <c r="F72"/>
  <c r="G72" s="1"/>
  <c r="H76"/>
  <c r="I76" s="1"/>
  <c r="F76"/>
  <c r="G76" s="1"/>
  <c r="F84"/>
  <c r="G84" s="1"/>
  <c r="F92"/>
  <c r="G92" s="1"/>
  <c r="F100"/>
  <c r="G100" s="1"/>
  <c r="H108"/>
  <c r="I108" s="1"/>
  <c r="F108"/>
  <c r="G108" s="1"/>
  <c r="F116"/>
  <c r="G116" s="1"/>
  <c r="H124"/>
  <c r="I124" s="1"/>
  <c r="F124"/>
  <c r="G124" s="1"/>
  <c r="F132"/>
  <c r="G132" s="1"/>
  <c r="H140"/>
  <c r="I140" s="1"/>
  <c r="F140"/>
  <c r="G140" s="1"/>
  <c r="F148"/>
  <c r="G148" s="1"/>
  <c r="F156"/>
  <c r="G156" s="1"/>
  <c r="F164"/>
  <c r="G164" s="1"/>
  <c r="H172"/>
  <c r="I172" s="1"/>
  <c r="F172"/>
  <c r="G172" s="1"/>
  <c r="F180"/>
  <c r="G180" s="1"/>
  <c r="H188"/>
  <c r="I188" s="1"/>
  <c r="F188"/>
  <c r="G188" s="1"/>
  <c r="F200"/>
  <c r="G200" s="1"/>
  <c r="H26"/>
  <c r="I26" s="1"/>
  <c r="F26"/>
  <c r="G26" s="1"/>
  <c r="F63"/>
  <c r="G63" s="1"/>
  <c r="F59"/>
  <c r="G59" s="1"/>
  <c r="F55"/>
  <c r="G55" s="1"/>
  <c r="H51"/>
  <c r="I51" s="1"/>
  <c r="F51"/>
  <c r="G51" s="1"/>
  <c r="F47"/>
  <c r="G47" s="1"/>
  <c r="H43"/>
  <c r="I43" s="1"/>
  <c r="F43"/>
  <c r="G43" s="1"/>
  <c r="F39"/>
  <c r="G39" s="1"/>
  <c r="H35"/>
  <c r="I35" s="1"/>
  <c r="F35"/>
  <c r="G35" s="1"/>
  <c r="F31"/>
  <c r="G31" s="1"/>
  <c r="F27"/>
  <c r="G27" s="1"/>
  <c r="F66"/>
  <c r="G66" s="1"/>
  <c r="H70"/>
  <c r="I70" s="1"/>
  <c r="F70"/>
  <c r="G70" s="1"/>
  <c r="F74"/>
  <c r="G74" s="1"/>
  <c r="H78"/>
  <c r="I78" s="1"/>
  <c r="F78"/>
  <c r="G78" s="1"/>
  <c r="F82"/>
  <c r="G82" s="1"/>
  <c r="H86"/>
  <c r="I86" s="1"/>
  <c r="F86"/>
  <c r="G86" s="1"/>
  <c r="F90"/>
  <c r="G90" s="1"/>
  <c r="F94"/>
  <c r="G94" s="1"/>
  <c r="F98"/>
  <c r="G98" s="1"/>
  <c r="H102"/>
  <c r="I102" s="1"/>
  <c r="F102"/>
  <c r="G102" s="1"/>
  <c r="F106"/>
  <c r="G106" s="1"/>
  <c r="H110"/>
  <c r="I110" s="1"/>
  <c r="F110"/>
  <c r="G110" s="1"/>
  <c r="F114"/>
  <c r="G114" s="1"/>
  <c r="H118"/>
  <c r="I118" s="1"/>
  <c r="F118"/>
  <c r="G118" s="1"/>
  <c r="F122"/>
  <c r="G122" s="1"/>
  <c r="F126"/>
  <c r="G126" s="1"/>
  <c r="F130"/>
  <c r="G130" s="1"/>
  <c r="H134"/>
  <c r="I134" s="1"/>
  <c r="F134"/>
  <c r="G134" s="1"/>
  <c r="F138"/>
  <c r="G138" s="1"/>
  <c r="H142"/>
  <c r="I142" s="1"/>
  <c r="F142"/>
  <c r="G142" s="1"/>
  <c r="F146"/>
  <c r="G146" s="1"/>
  <c r="H150"/>
  <c r="I150" s="1"/>
  <c r="F150"/>
  <c r="G150" s="1"/>
  <c r="F154"/>
  <c r="G154" s="1"/>
  <c r="F158"/>
  <c r="G158" s="1"/>
  <c r="F162"/>
  <c r="G162" s="1"/>
  <c r="H166"/>
  <c r="I166" s="1"/>
  <c r="F166"/>
  <c r="G166" s="1"/>
  <c r="F170"/>
  <c r="G170" s="1"/>
  <c r="H174"/>
  <c r="I174" s="1"/>
  <c r="F174"/>
  <c r="G174" s="1"/>
  <c r="F178"/>
  <c r="G178" s="1"/>
  <c r="H182"/>
  <c r="I182" s="1"/>
  <c r="F182"/>
  <c r="G182" s="1"/>
  <c r="F186"/>
  <c r="G186" s="1"/>
  <c r="F190"/>
  <c r="G190" s="1"/>
  <c r="F194"/>
  <c r="G194" s="1"/>
  <c r="H198"/>
  <c r="I198" s="1"/>
  <c r="F198"/>
  <c r="G198" s="1"/>
  <c r="F202"/>
  <c r="G202" s="1"/>
  <c r="H64"/>
  <c r="I64" s="1"/>
  <c r="F64"/>
  <c r="G64" s="1"/>
  <c r="F56"/>
  <c r="G56" s="1"/>
  <c r="H48"/>
  <c r="I48" s="1"/>
  <c r="F48"/>
  <c r="G48" s="1"/>
  <c r="F40"/>
  <c r="G40" s="1"/>
  <c r="F32"/>
  <c r="G32" s="1"/>
  <c r="F69"/>
  <c r="G69" s="1"/>
  <c r="H77"/>
  <c r="I77" s="1"/>
  <c r="F77"/>
  <c r="G77" s="1"/>
  <c r="F85"/>
  <c r="G85" s="1"/>
  <c r="H93"/>
  <c r="I93" s="1"/>
  <c r="F93"/>
  <c r="G93" s="1"/>
  <c r="F101"/>
  <c r="G101" s="1"/>
  <c r="H109"/>
  <c r="I109" s="1"/>
  <c r="F109"/>
  <c r="G109" s="1"/>
  <c r="F121"/>
  <c r="G121" s="1"/>
  <c r="F129"/>
  <c r="G129" s="1"/>
  <c r="F137"/>
  <c r="G137" s="1"/>
  <c r="H145"/>
  <c r="I145" s="1"/>
  <c r="F145"/>
  <c r="G145" s="1"/>
  <c r="F153"/>
  <c r="G153" s="1"/>
  <c r="H161"/>
  <c r="I161" s="1"/>
  <c r="F161"/>
  <c r="G161" s="1"/>
  <c r="F165"/>
  <c r="G165" s="1"/>
  <c r="H173"/>
  <c r="I173" s="1"/>
  <c r="F173"/>
  <c r="G173" s="1"/>
  <c r="F181"/>
  <c r="G181" s="1"/>
  <c r="F189"/>
  <c r="G189" s="1"/>
  <c r="F193"/>
  <c r="G193" s="1"/>
  <c r="H201"/>
  <c r="I201" s="1"/>
  <c r="F201"/>
  <c r="G201" s="1"/>
  <c r="F65"/>
  <c r="G65" s="1"/>
  <c r="H57"/>
  <c r="I57" s="1"/>
  <c r="F57"/>
  <c r="G57" s="1"/>
  <c r="F49"/>
  <c r="G49" s="1"/>
  <c r="H41"/>
  <c r="I41" s="1"/>
  <c r="F41"/>
  <c r="G41" s="1"/>
  <c r="F33"/>
  <c r="G33" s="1"/>
  <c r="F68"/>
  <c r="G68" s="1"/>
  <c r="F80"/>
  <c r="G80" s="1"/>
  <c r="H88"/>
  <c r="I88" s="1"/>
  <c r="F88"/>
  <c r="G88" s="1"/>
  <c r="F96"/>
  <c r="G96" s="1"/>
  <c r="H104"/>
  <c r="I104" s="1"/>
  <c r="F104"/>
  <c r="G104" s="1"/>
  <c r="F112"/>
  <c r="G112" s="1"/>
  <c r="H120"/>
  <c r="I120" s="1"/>
  <c r="F120"/>
  <c r="G120" s="1"/>
  <c r="F128"/>
  <c r="G128" s="1"/>
  <c r="F136"/>
  <c r="G136" s="1"/>
  <c r="F144"/>
  <c r="G144" s="1"/>
  <c r="H152"/>
  <c r="I152" s="1"/>
  <c r="F152"/>
  <c r="G152" s="1"/>
  <c r="F160"/>
  <c r="G160" s="1"/>
  <c r="H168"/>
  <c r="I168" s="1"/>
  <c r="F168"/>
  <c r="G168" s="1"/>
  <c r="F176"/>
  <c r="G176" s="1"/>
  <c r="H184"/>
  <c r="I184" s="1"/>
  <c r="F184"/>
  <c r="G184" s="1"/>
  <c r="F192"/>
  <c r="G192" s="1"/>
  <c r="F196"/>
  <c r="G196" s="1"/>
  <c r="F62"/>
  <c r="G62" s="1"/>
  <c r="H58"/>
  <c r="I58" s="1"/>
  <c r="F58"/>
  <c r="G58" s="1"/>
  <c r="F54"/>
  <c r="G54" s="1"/>
  <c r="H50"/>
  <c r="I50" s="1"/>
  <c r="F50"/>
  <c r="G50" s="1"/>
  <c r="F46"/>
  <c r="G46" s="1"/>
  <c r="H42"/>
  <c r="I42" s="1"/>
  <c r="F42"/>
  <c r="G42" s="1"/>
  <c r="F38"/>
  <c r="G38" s="1"/>
  <c r="F34"/>
  <c r="G34" s="1"/>
  <c r="F30"/>
  <c r="G30" s="1"/>
  <c r="H67"/>
  <c r="I67" s="1"/>
  <c r="F67"/>
  <c r="G67" s="1"/>
  <c r="F71"/>
  <c r="G71" s="1"/>
  <c r="H75"/>
  <c r="I75" s="1"/>
  <c r="F75"/>
  <c r="G75" s="1"/>
  <c r="F79"/>
  <c r="G79" s="1"/>
  <c r="H83"/>
  <c r="I83" s="1"/>
  <c r="F83"/>
  <c r="G83" s="1"/>
  <c r="F87"/>
  <c r="G87" s="1"/>
  <c r="F91"/>
  <c r="G91" s="1"/>
  <c r="F95"/>
  <c r="G95" s="1"/>
  <c r="H99"/>
  <c r="I99" s="1"/>
  <c r="F99"/>
  <c r="G99" s="1"/>
  <c r="F103"/>
  <c r="G103" s="1"/>
  <c r="H107"/>
  <c r="I107" s="1"/>
  <c r="F107"/>
  <c r="G107" s="1"/>
  <c r="F111"/>
  <c r="G111" s="1"/>
  <c r="H115"/>
  <c r="I115" s="1"/>
  <c r="F115"/>
  <c r="G115" s="1"/>
  <c r="F119"/>
  <c r="G119" s="1"/>
  <c r="F123"/>
  <c r="G123" s="1"/>
  <c r="F127"/>
  <c r="G127" s="1"/>
  <c r="H131"/>
  <c r="I131" s="1"/>
  <c r="F131"/>
  <c r="G131" s="1"/>
  <c r="F135"/>
  <c r="G135" s="1"/>
  <c r="H139"/>
  <c r="I139" s="1"/>
  <c r="F139"/>
  <c r="G139" s="1"/>
  <c r="F143"/>
  <c r="G143" s="1"/>
  <c r="H147"/>
  <c r="I147" s="1"/>
  <c r="F147"/>
  <c r="G147" s="1"/>
  <c r="F151"/>
  <c r="G151" s="1"/>
  <c r="F155"/>
  <c r="G155" s="1"/>
  <c r="F159"/>
  <c r="G159" s="1"/>
  <c r="H163"/>
  <c r="I163" s="1"/>
  <c r="F163"/>
  <c r="G163" s="1"/>
  <c r="F167"/>
  <c r="G167" s="1"/>
  <c r="H171"/>
  <c r="I171" s="1"/>
  <c r="F171"/>
  <c r="G171" s="1"/>
  <c r="F175"/>
  <c r="G175" s="1"/>
  <c r="H179"/>
  <c r="I179" s="1"/>
  <c r="F179"/>
  <c r="G179" s="1"/>
  <c r="F183"/>
  <c r="G183" s="1"/>
  <c r="F187"/>
  <c r="G187" s="1"/>
  <c r="F191"/>
  <c r="G191" s="1"/>
  <c r="H195"/>
  <c r="I195" s="1"/>
  <c r="F195"/>
  <c r="G195" s="1"/>
  <c r="F199"/>
  <c r="G199" s="1"/>
  <c r="E14" i="15"/>
  <c r="H14" s="1"/>
  <c r="H13" s="1"/>
  <c r="J7"/>
  <c r="L7" s="1"/>
  <c r="G7"/>
  <c r="I7" s="1"/>
  <c r="K7" s="1"/>
  <c r="E20" i="1"/>
  <c r="H21"/>
  <c r="D9" i="15"/>
  <c r="M8" s="1"/>
  <c r="E6"/>
  <c r="G8"/>
  <c r="I8" s="1"/>
  <c r="K8" s="1"/>
  <c r="K7" i="18"/>
  <c r="E7" i="21"/>
  <c r="J7" s="1"/>
  <c r="L7" s="1"/>
  <c r="M7" s="1"/>
  <c r="E15"/>
  <c r="H15" s="1"/>
  <c r="E6"/>
  <c r="J6" s="1"/>
  <c r="L6" s="1"/>
  <c r="M6" s="1"/>
  <c r="J8"/>
  <c r="L8" s="1"/>
  <c r="M8" s="1"/>
  <c r="G8"/>
  <c r="I8" s="1"/>
  <c r="K8" s="1"/>
  <c r="J9"/>
  <c r="L9" s="1"/>
  <c r="M9" s="1"/>
  <c r="G9"/>
  <c r="I9" s="1"/>
  <c r="K9"/>
  <c r="G7"/>
  <c r="I7" s="1"/>
  <c r="K7" s="1"/>
  <c r="J8" i="19"/>
  <c r="L8" s="1"/>
  <c r="K8"/>
  <c r="L6"/>
  <c r="M6" s="1"/>
  <c r="J7"/>
  <c r="L7" s="1"/>
  <c r="M7" s="1"/>
  <c r="G7"/>
  <c r="I7" s="1"/>
  <c r="K7" s="1"/>
  <c r="H13"/>
  <c r="G6"/>
  <c r="I6" s="1"/>
  <c r="K6" s="1"/>
  <c r="D8" i="18"/>
  <c r="L7"/>
  <c r="K6"/>
  <c r="L6"/>
  <c r="M6" s="1"/>
  <c r="H21"/>
  <c r="H20" s="1"/>
  <c r="K7" i="17"/>
  <c r="H21"/>
  <c r="H20" s="1"/>
  <c r="L7"/>
  <c r="D8"/>
  <c r="G6"/>
  <c r="I6" s="1"/>
  <c r="K6" s="1"/>
  <c r="J6"/>
  <c r="L6" s="1"/>
  <c r="J6" i="16"/>
  <c r="L6" s="1"/>
  <c r="M6" s="1"/>
  <c r="G6"/>
  <c r="I6" s="1"/>
  <c r="K6" s="1"/>
  <c r="E15"/>
  <c r="H15" s="1"/>
  <c r="E14"/>
  <c r="H14" s="1"/>
  <c r="K7"/>
  <c r="K8"/>
  <c r="J8"/>
  <c r="L8" s="1"/>
  <c r="M8" s="1"/>
  <c r="J7"/>
  <c r="L7" s="1"/>
  <c r="M7" s="1"/>
  <c r="G6" i="15"/>
  <c r="I6" s="1"/>
  <c r="K6" s="1"/>
  <c r="J6"/>
  <c r="L6" s="1"/>
  <c r="E6" i="1"/>
  <c r="G6" s="1"/>
  <c r="E21"/>
  <c r="E7"/>
  <c r="J7" s="1"/>
  <c r="L7" s="1"/>
  <c r="D8"/>
  <c r="E21" i="8"/>
  <c r="E6"/>
  <c r="J6" s="1"/>
  <c r="L6" s="1"/>
  <c r="M6" s="1"/>
  <c r="H21"/>
  <c r="H20" s="1"/>
  <c r="H19" s="1"/>
  <c r="I17" i="4"/>
  <c r="E6" i="5"/>
  <c r="G6" s="1"/>
  <c r="I6" s="1"/>
  <c r="K6" s="1"/>
  <c r="I17" i="6"/>
  <c r="G6"/>
  <c r="I6" s="1"/>
  <c r="K6" s="1"/>
  <c r="J6"/>
  <c r="L6" s="1"/>
  <c r="M6" s="1"/>
  <c r="I17" i="7"/>
  <c r="J7" i="8"/>
  <c r="L7" s="1"/>
  <c r="G7"/>
  <c r="I7" s="1"/>
  <c r="K7" s="1"/>
  <c r="G6"/>
  <c r="I6" s="1"/>
  <c r="K6" s="1"/>
  <c r="G6" i="4"/>
  <c r="I6" s="1"/>
  <c r="K6" s="1"/>
  <c r="J6"/>
  <c r="L6" s="1"/>
  <c r="E6" i="7"/>
  <c r="H14" i="21" l="1"/>
  <c r="G7" i="1"/>
  <c r="G6" i="21"/>
  <c r="I6" s="1"/>
  <c r="K6" s="1"/>
  <c r="H187" i="5"/>
  <c r="I187" s="1"/>
  <c r="H155"/>
  <c r="I155" s="1"/>
  <c r="H123"/>
  <c r="I123" s="1"/>
  <c r="H91"/>
  <c r="I91" s="1"/>
  <c r="H34"/>
  <c r="I34" s="1"/>
  <c r="H196"/>
  <c r="I196" s="1"/>
  <c r="H136"/>
  <c r="I136" s="1"/>
  <c r="H68"/>
  <c r="I68" s="1"/>
  <c r="H189"/>
  <c r="I189" s="1"/>
  <c r="H129"/>
  <c r="I129" s="1"/>
  <c r="H32"/>
  <c r="I32" s="1"/>
  <c r="H190"/>
  <c r="I190" s="1"/>
  <c r="H158"/>
  <c r="I158" s="1"/>
  <c r="H126"/>
  <c r="I126" s="1"/>
  <c r="H94"/>
  <c r="I94" s="1"/>
  <c r="H27"/>
  <c r="I27" s="1"/>
  <c r="H59"/>
  <c r="I59" s="1"/>
  <c r="H156"/>
  <c r="I156" s="1"/>
  <c r="H92"/>
  <c r="I92" s="1"/>
  <c r="H61"/>
  <c r="I61" s="1"/>
  <c r="H133"/>
  <c r="I133" s="1"/>
  <c r="H73"/>
  <c r="I73" s="1"/>
  <c r="H199"/>
  <c r="I199" s="1"/>
  <c r="H191"/>
  <c r="I191" s="1"/>
  <c r="H183"/>
  <c r="I183" s="1"/>
  <c r="H175"/>
  <c r="I175" s="1"/>
  <c r="H167"/>
  <c r="I167" s="1"/>
  <c r="H159"/>
  <c r="I159" s="1"/>
  <c r="H151"/>
  <c r="I151" s="1"/>
  <c r="H143"/>
  <c r="I143" s="1"/>
  <c r="H135"/>
  <c r="I135" s="1"/>
  <c r="H127"/>
  <c r="I127" s="1"/>
  <c r="H119"/>
  <c r="I119" s="1"/>
  <c r="H111"/>
  <c r="I111" s="1"/>
  <c r="H103"/>
  <c r="I103" s="1"/>
  <c r="H95"/>
  <c r="I95" s="1"/>
  <c r="H87"/>
  <c r="I87" s="1"/>
  <c r="H79"/>
  <c r="I79" s="1"/>
  <c r="H71"/>
  <c r="I71" s="1"/>
  <c r="H30"/>
  <c r="I30" s="1"/>
  <c r="H38"/>
  <c r="I38" s="1"/>
  <c r="H46"/>
  <c r="I46" s="1"/>
  <c r="H54"/>
  <c r="I54" s="1"/>
  <c r="H62"/>
  <c r="I62" s="1"/>
  <c r="H192"/>
  <c r="I192" s="1"/>
  <c r="H176"/>
  <c r="I176" s="1"/>
  <c r="H160"/>
  <c r="I160" s="1"/>
  <c r="H144"/>
  <c r="I144" s="1"/>
  <c r="H128"/>
  <c r="I128" s="1"/>
  <c r="H112"/>
  <c r="I112" s="1"/>
  <c r="H96"/>
  <c r="I96" s="1"/>
  <c r="H80"/>
  <c r="I80" s="1"/>
  <c r="H33"/>
  <c r="I33" s="1"/>
  <c r="H49"/>
  <c r="I49" s="1"/>
  <c r="H65"/>
  <c r="I65" s="1"/>
  <c r="H193"/>
  <c r="I193" s="1"/>
  <c r="H181"/>
  <c r="I181" s="1"/>
  <c r="H165"/>
  <c r="I165" s="1"/>
  <c r="H153"/>
  <c r="I153" s="1"/>
  <c r="H137"/>
  <c r="I137" s="1"/>
  <c r="H121"/>
  <c r="I121" s="1"/>
  <c r="H101"/>
  <c r="I101" s="1"/>
  <c r="H85"/>
  <c r="I85" s="1"/>
  <c r="H69"/>
  <c r="I69" s="1"/>
  <c r="H40"/>
  <c r="I40" s="1"/>
  <c r="H56"/>
  <c r="I56" s="1"/>
  <c r="H202"/>
  <c r="I202" s="1"/>
  <c r="H194"/>
  <c r="I194" s="1"/>
  <c r="H186"/>
  <c r="I186" s="1"/>
  <c r="H178"/>
  <c r="I178" s="1"/>
  <c r="H170"/>
  <c r="I170" s="1"/>
  <c r="H162"/>
  <c r="I162" s="1"/>
  <c r="H154"/>
  <c r="I154" s="1"/>
  <c r="H146"/>
  <c r="I146" s="1"/>
  <c r="H138"/>
  <c r="I138" s="1"/>
  <c r="H130"/>
  <c r="I130" s="1"/>
  <c r="H122"/>
  <c r="I122" s="1"/>
  <c r="H114"/>
  <c r="I114" s="1"/>
  <c r="H106"/>
  <c r="I106" s="1"/>
  <c r="H98"/>
  <c r="I98" s="1"/>
  <c r="H90"/>
  <c r="I90" s="1"/>
  <c r="H82"/>
  <c r="I82" s="1"/>
  <c r="H74"/>
  <c r="I74" s="1"/>
  <c r="H66"/>
  <c r="I66" s="1"/>
  <c r="H31"/>
  <c r="I31" s="1"/>
  <c r="H39"/>
  <c r="I39" s="1"/>
  <c r="H47"/>
  <c r="I47" s="1"/>
  <c r="H55"/>
  <c r="I55" s="1"/>
  <c r="H63"/>
  <c r="I63" s="1"/>
  <c r="H200"/>
  <c r="I200" s="1"/>
  <c r="H180"/>
  <c r="I180" s="1"/>
  <c r="H164"/>
  <c r="I164" s="1"/>
  <c r="H148"/>
  <c r="I148" s="1"/>
  <c r="H132"/>
  <c r="I132" s="1"/>
  <c r="H116"/>
  <c r="I116" s="1"/>
  <c r="H100"/>
  <c r="I100" s="1"/>
  <c r="H84"/>
  <c r="I84" s="1"/>
  <c r="H72"/>
  <c r="I72" s="1"/>
  <c r="H37"/>
  <c r="I37" s="1"/>
  <c r="H53"/>
  <c r="I53" s="1"/>
  <c r="H197"/>
  <c r="I197" s="1"/>
  <c r="H177"/>
  <c r="I177" s="1"/>
  <c r="H157"/>
  <c r="I157" s="1"/>
  <c r="H141"/>
  <c r="I141" s="1"/>
  <c r="H125"/>
  <c r="I125" s="1"/>
  <c r="H113"/>
  <c r="I113" s="1"/>
  <c r="H97"/>
  <c r="I97" s="1"/>
  <c r="H81"/>
  <c r="I81" s="1"/>
  <c r="H28"/>
  <c r="I28" s="1"/>
  <c r="H44"/>
  <c r="I44" s="1"/>
  <c r="H60"/>
  <c r="I60" s="1"/>
  <c r="J6"/>
  <c r="L6" s="1"/>
  <c r="M6" s="1"/>
  <c r="M6" i="15"/>
  <c r="M7"/>
  <c r="H19" i="1"/>
  <c r="M8" i="19"/>
  <c r="M7" i="18"/>
  <c r="H19"/>
  <c r="M7" i="17"/>
  <c r="H19"/>
  <c r="H13" i="16"/>
  <c r="J6" i="1"/>
  <c r="L6" s="1"/>
  <c r="M6" s="1"/>
  <c r="I6"/>
  <c r="K6" s="1"/>
  <c r="M7"/>
  <c r="I7"/>
  <c r="K7" s="1"/>
  <c r="M7" i="8"/>
  <c r="G6" i="7"/>
  <c r="I6" s="1"/>
  <c r="K6" s="1"/>
  <c r="J6"/>
  <c r="L6" s="1"/>
  <c r="M6" s="1"/>
</calcChain>
</file>

<file path=xl/comments1.xml><?xml version="1.0" encoding="utf-8"?>
<comments xmlns="http://schemas.openxmlformats.org/spreadsheetml/2006/main">
  <authors>
    <author>Eckard</author>
  </authors>
  <commentList>
    <comment ref="D8" authorId="0">
      <text>
        <r>
          <rPr>
            <sz val="9"/>
            <color indexed="81"/>
            <rFont val="Tahoma"/>
            <family val="2"/>
          </rPr>
          <t xml:space="preserve">gilt angenähert bei nicht zu hohen Konzentrationen von IPA
</t>
        </r>
      </text>
    </comment>
  </commentList>
</comments>
</file>

<file path=xl/comments2.xml><?xml version="1.0" encoding="utf-8"?>
<comments xmlns="http://schemas.openxmlformats.org/spreadsheetml/2006/main">
  <authors>
    <author>Eckard</author>
  </authors>
  <commentList>
    <comment ref="D8" authorId="0">
      <text>
        <r>
          <rPr>
            <sz val="9"/>
            <color indexed="81"/>
            <rFont val="Tahoma"/>
            <family val="2"/>
          </rPr>
          <t>extrapolierter Wert
(s.u.)</t>
        </r>
      </text>
    </comment>
  </commentList>
</comments>
</file>

<file path=xl/comments3.xml><?xml version="1.0" encoding="utf-8"?>
<comments xmlns="http://schemas.openxmlformats.org/spreadsheetml/2006/main">
  <authors>
    <author>Eckard</author>
  </authors>
  <commentList>
    <comment ref="D9" authorId="0">
      <text>
        <r>
          <rPr>
            <sz val="9"/>
            <color indexed="81"/>
            <rFont val="Tahoma"/>
            <family val="2"/>
          </rPr>
          <t>extrapolierter Wert
(s.u.)</t>
        </r>
      </text>
    </comment>
  </commentList>
</comments>
</file>

<file path=xl/sharedStrings.xml><?xml version="1.0" encoding="utf-8"?>
<sst xmlns="http://schemas.openxmlformats.org/spreadsheetml/2006/main" count="809" uniqueCount="117">
  <si>
    <t>HNO3</t>
  </si>
  <si>
    <t>H2O</t>
  </si>
  <si>
    <t>HF</t>
  </si>
  <si>
    <t>g/l</t>
  </si>
  <si>
    <t>mol/l</t>
  </si>
  <si>
    <t>Summe</t>
  </si>
  <si>
    <t>n [mol]</t>
  </si>
  <si>
    <t>m [g]</t>
  </si>
  <si>
    <t>c [mol/l]</t>
  </si>
  <si>
    <t>c [g/l]</t>
  </si>
  <si>
    <t>c [%]</t>
  </si>
  <si>
    <t>V [l]</t>
  </si>
  <si>
    <t>Dichte [kg/l]</t>
  </si>
  <si>
    <t>M [g/mol]</t>
  </si>
  <si>
    <t>c [g/kg]</t>
  </si>
  <si>
    <t>Ausgangslösungen</t>
  </si>
  <si>
    <t>Volumen-verhältnis</t>
  </si>
  <si>
    <t>Gemisch</t>
  </si>
  <si>
    <t>Konz. [w%]</t>
  </si>
  <si>
    <t>HNO3 (20°C)</t>
  </si>
  <si>
    <t>Dichte ber.</t>
  </si>
  <si>
    <t>Daten: Gmelin</t>
  </si>
  <si>
    <t>HF (20°C)</t>
  </si>
  <si>
    <t>c soll [g/l]</t>
  </si>
  <si>
    <t>Vges [l]</t>
  </si>
  <si>
    <t>c soll [%]</t>
  </si>
  <si>
    <t>HCl</t>
  </si>
  <si>
    <t>HCl (20°C)</t>
  </si>
  <si>
    <t>NaOH (20°C)</t>
  </si>
  <si>
    <t>NaOH</t>
  </si>
  <si>
    <t>KOH (20°C)</t>
  </si>
  <si>
    <t>KOH</t>
  </si>
  <si>
    <t>H2SO4</t>
  </si>
  <si>
    <t>H2SiF6</t>
  </si>
  <si>
    <t>http://www.pelchem.com/fluorosilicic_acid.html</t>
  </si>
  <si>
    <t>http://www.cdc.gov/niosh/ipcsneng/neng1233.html</t>
  </si>
  <si>
    <t>http://en.wikipedia.org/wiki/Hexafluorosilicic_acid</t>
  </si>
  <si>
    <t>CH3COOH</t>
  </si>
  <si>
    <t>IPA</t>
  </si>
  <si>
    <t>H2O2</t>
  </si>
  <si>
    <t>Konz. [g/l]</t>
  </si>
  <si>
    <t>Natriumhydroxid in Wasser</t>
  </si>
  <si>
    <t>Temperatur in Grad Celsius (° C)</t>
  </si>
  <si>
    <t xml:space="preserve">0 ° C </t>
  </si>
  <si>
    <t xml:space="preserve">15 ° C </t>
  </si>
  <si>
    <t xml:space="preserve">20 ° C </t>
  </si>
  <si>
    <t xml:space="preserve">40 ° C </t>
  </si>
  <si>
    <t xml:space="preserve">60 ° C </t>
  </si>
  <si>
    <t xml:space="preserve">80 ° C </t>
  </si>
  <si>
    <t>100 ° C</t>
  </si>
  <si>
    <t xml:space="preserve">Konzentration (% Gewicht) </t>
  </si>
  <si>
    <t>Dichte (kg / L)</t>
  </si>
  <si>
    <t>http://www.handymath.com/cgi-bin/spcfgrv.cgi?submit=Entry</t>
  </si>
  <si>
    <t>Dichte soll [kg/l]</t>
  </si>
  <si>
    <t>Fehler [%]</t>
  </si>
  <si>
    <t>c [w%]</t>
  </si>
  <si>
    <r>
      <t xml:space="preserve">Daten: Jander, Gerhart &amp; Blasius, Ewald: </t>
    </r>
    <r>
      <rPr>
        <i/>
        <sz val="10"/>
        <rFont val="Arial"/>
        <family val="2"/>
      </rPr>
      <t>Einführung in das anorganisch-chemische Praktikum</t>
    </r>
    <r>
      <rPr>
        <sz val="10"/>
        <rFont val="Arial"/>
        <family val="2"/>
      </rPr>
      <t>, S. Hirzel Verlag, Stuttgart, 1971, Seite 447</t>
    </r>
  </si>
  <si>
    <t>Daten: Jander, Gerhart &amp; Blasius, Ewald: Einführung in das anorganisch-chemische Praktikum, S. Hirzel Verlag, Stuttgart, 1971, Seite 446</t>
  </si>
  <si>
    <t>Daten: Jander, Gerhart &amp; Blasius, Ewald: Einführung in das anorganisch-chemische Praktikum, S. Hirzel Verlag, Stuttgart, 1971, Seite 444</t>
  </si>
  <si>
    <t>Daten: Jander, Gerhart &amp; Blasius, Ewald: Einführung in das anorganisch-chemische Praktikum, S. Hirzel Verlag, Stuttgart, 1971, Seite 445</t>
  </si>
  <si>
    <t>This program is distributed in the hope that it will be useful, but WITHOUT ANY WARRANTY; without even the implied warranty of MERCHANTABILITY or FITNESS FOR A PARTICULAR PURPOSE. See the GNU General Public License for more details.</t>
  </si>
  <si>
    <t xml:space="preserve">You should have received a copy of the GNU General Public License along with this program; if not, see &lt;http://www.gnu.org/licenses/&gt;. </t>
  </si>
  <si>
    <t>Copyright (C) 2012 Eckard Wefringhaus (eckard.wefringhaus@isc-konstanz.de)</t>
  </si>
  <si>
    <t>Die Veröffentlichung dieses Programms erfolgt in der Hoffnung, daß es Ihnen von Nutzen sein wird, aber OHNE IRGENDEINE GARANTIE, sogar ohne die implizite Garantie der MARKTREIFE oder der VERWENDBARKEIT FÜR EINEN BESTIMMTEN ZWECK. Details finden Sie in der GNU General Public License.</t>
  </si>
  <si>
    <t xml:space="preserve">Sie sollten ein Exemplar der GNU General Public License zusammen mit diesem Programm erhalten haben. Falls nicht, siehe &lt;http://www.gnu.org/licenses/&gt;. </t>
  </si>
  <si>
    <r>
      <t xml:space="preserve">Daten: Jander, Gerhart &amp; Blasius, Ewald: </t>
    </r>
    <r>
      <rPr>
        <i/>
        <sz val="10"/>
        <rFont val="Arial"/>
        <family val="2"/>
      </rPr>
      <t>Einführung in das anorganisch-chemische Praktikum</t>
    </r>
    <r>
      <rPr>
        <sz val="10"/>
        <rFont val="Arial"/>
        <family val="2"/>
      </rPr>
      <t>, S. Hirzel Verlag, Stuttgart, 1971, Seite 443</t>
    </r>
  </si>
  <si>
    <t>H2SO4 (20°C)</t>
  </si>
  <si>
    <r>
      <t xml:space="preserve">Daten: Jander, Gerhart &amp; Blasius, Ewald: </t>
    </r>
    <r>
      <rPr>
        <i/>
        <sz val="10"/>
        <rFont val="Arial"/>
        <family val="2"/>
      </rPr>
      <t>Einführung in das anorganisch-chemische Praktikum</t>
    </r>
    <r>
      <rPr>
        <sz val="10"/>
        <rFont val="Arial"/>
        <family val="2"/>
      </rPr>
      <t>, S. Hirzel Verlag, Stuttgart, 1971, Seite 444</t>
    </r>
  </si>
  <si>
    <t>This program is free software; you can redistribute it and/or modify it under the terms of the GNU General Public License as published by the Free Software Foundation; either version 3 of the License, or (at your option) any later version.</t>
  </si>
  <si>
    <t>Dieses Programm ist freie Software. Sie können es unter den Bedingungen der GNU General Public License, wie von der Free Software Foundation veröffentlicht, weitergeben und/oder modifizieren, entweder gemäß Version 3 der Lizenz oder (nach Ihrer Option) jeder späteren Version.</t>
  </si>
  <si>
    <t>This excel file "Berechnung von Konzentrationen von Gemischen_v2.0_2012-11-30" is distributed under GPL v. 3</t>
  </si>
  <si>
    <t>Volumenkontraktion</t>
  </si>
  <si>
    <t>entspricht 1-x Liter Wasser + x Liter 98%iger H2SO4</t>
  </si>
  <si>
    <t>Volumen-kontraktion</t>
  </si>
  <si>
    <t>V H2SO4 /
 V Wasser</t>
  </si>
  <si>
    <t>kalkulierte Dichte ohne Volumen-kontraktion</t>
  </si>
  <si>
    <t>Volumenkontraktion = 0.0537254 + 0.015575*log (V H2SO4 / V H2O) - 0.0303523*(log (V H2SO4 / V H2O)--0.1203)^2 - 0.0096041*(log (V H2SO4 / V H2O)--0.1203)^3 + 0.0051615*(log (V H2SO4 / V H2O)--0.1203)^4 + 0.001795*(log (V H2SO4 / V H2O)--0.1203)^5</t>
  </si>
  <si>
    <t>vgl. http://www.ipc.kit.edu/download/A10_2011.pdf</t>
  </si>
  <si>
    <t>Achtung Näherung wegen Volumenkontraktion!</t>
  </si>
  <si>
    <t>vgl. http://pubs.acs.org/doi/abs/10.1021/j100348a044</t>
  </si>
  <si>
    <t>vgl. Tabellenblatt "H2SO4"</t>
  </si>
  <si>
    <t>Volumenkontraktion berücksichtigt!</t>
  </si>
  <si>
    <t>Suche nach dem Volumenverhältnis bei einer bestimmten Ausgangs- und Sollkonzentration über obige Tabelle mit Hilfe von Daten/Was-wäre-wenn-Analyse/Zielwertsuche: Zielzelle M6 (oder L6 oder K6), Zielwert = Sollkonzentration, Veränderbare Zelle H5 oder H6 (H6 oder H5 eingeben)</t>
  </si>
  <si>
    <t>c soll [g/kg]</t>
  </si>
  <si>
    <t>Dichte [kg/l] = 0.8923299 + 0.0100286*Konz. [%] + 6.4764e-5*(Konz. [%]-52.4057)^2 + 1.7696e-7*(Konz. [%]-52.4057)^3 - 2.6153e-8*(Konz. [%]-52.4057)^4 - 3.917e-10*(Konz. [%]-52.4057)^5</t>
  </si>
  <si>
    <t>Konz. [%] = -88.55548 + 99.47124*Dichte [kg/l] - 70.109175*(Dichte [kg/l]-1.44269)^2 - 38.648024*(Dichte [kg/l]-1.44269)^3 + 288.47486*(Dichte [kg/l]-1.44269)^4 + 694.55408*(Dichte [kg/l]-1.44269)^5</t>
  </si>
  <si>
    <t>Konz. [%] = 16.249718 + 0.0487714*Konz. [g/l] - 1.5644e-5*(Konz. [g/l]-829.07)^2 + 5.6841e-9*(Konz. [g/l]-829.07)^3 - 7.813e-13*(Konz. [g/l]-829.07)^4 + 4.76e-15*(Konz. [g/l]-829.07)^5</t>
  </si>
  <si>
    <t>Konz. [g/l] = -282.247 + 19.54573*Konz. [%] + 0.1437425*(Konz. [%]-52.7002)^2 + 0.0006122*(Konz. [%]-52.7002)^3 - 2.4425e-5*(Konz. [%]-52.7002)^4 - 4.1034e-7*(Konz. [%]-52.7002)^5</t>
  </si>
  <si>
    <t>oder aus der Tabelle!</t>
  </si>
  <si>
    <t>Konz. [%] = -94.5353 + 96.704172*Dichte [kg/l] - 28.956326*(Dichte [kg/l]-1.2675)^2 + 7.759163*(Dichte [kg/l]-1.2675)^3 + 31.713072*(Dichte [kg/l]-1.2675)^4 - 63.284592*(Dichte [kg/l]-1.2675)^5</t>
  </si>
  <si>
    <t>Dichte [kg/l] = 0.978774 + 0.0102976*Konz. [%] + 3.1634e-5*(Konz. [%]-27.3674)^2 + 1.2023e-7*(Konz. [%]-27.3674)^3 - 2.8858e-9*(Konz. [%]-27.3674)^4 + 1.193e-11*(Konz. [%]-27.3674)^5</t>
  </si>
  <si>
    <t>Konz. [%] = 5.5390939 + 0.0633204*Konz. [g/l] - 2.8469e-5*(Konz. [g/l]-370.426)^2 + 2.0567e-8*(Konz. [g/l]-370.426)^3 - 2.28e-11*(Konz. [g/l]-370.426)^4 + 2.115e-14*(Konz. [g/l]-370.426)^5</t>
  </si>
  <si>
    <t>Konz. [g/l] = -77.14328 + 15.424775*Konz. [%] + 0.1115911*(Konz. [%]-27.3674)^2 + 0.0003446*(Konz. [%]-27.3674)^3 + 5.6163e-7*(Konz. [%]-27.3674)^4 - 1.9592e-8*(Konz. [%]-27.3674)^5</t>
  </si>
  <si>
    <t>Konz. [%]</t>
  </si>
  <si>
    <t>Dichte [kg/l] = 1.0014822 + 0.0109025*Konz. [%] - 0.00002*(Konz. [%]-24.5559)^2 - 9.7453e-7*(Konz. [%]-24.5559)^3 + 1.0734e-9*(Konz. [%]-24.5559)^4 + 6.751e-10*(Konz. [%]-24.5559)^5</t>
  </si>
  <si>
    <t>Konz. [%] = -91.63364 + 91.541364*Dichte [kg/l] + 15.708805*(Dichte [kg/l]-1.265)^2 + 80.608554*(Dichte [kg/l]-1.265)^3 + 14.754815*(Dichte [kg/l]-1.265)^4 - 445.68583*(Dichte [kg/l]-1.265)^5</t>
  </si>
  <si>
    <t>Konz. [%] = 4.6635692 + 0.0638587*Konz. [g/l] - 2.6234e-5*(Konz. [g/l]-333.057)^2 + 3.0922e-8*(Konz. [g/l]-333.057)^3 - 3.975e-11*(Konz. [g/l]-333.057)^4 + 2.612e-14*(Konz. [g/l]-333.057)^5</t>
  </si>
  <si>
    <t>Konz. [g/l] = -65.76729 + 15.371804*Konz. [%] + 0.1028828*(Konz. [%]-24.5559)^2 - 0.0004625*(Konz. [%]-24.5559)^3 - 3.6516e-6*(Konz. [%]-24.5559)^4 + 2.1522e-7*(Konz. [%]-24.5559)^5</t>
  </si>
  <si>
    <t>Dichte [kg/l] = 1.0121289 + 0.0030592*Konz. [%] - 2.2735e-5*(Konz. [%]-25.5)^2 - 2.307e-8*(Konz. [%]-25.5)^3 + 9.9567e-9*(Konz. [%]-25.5)^4 + 2.984e-10*(Konz. [%]-25.5)^5</t>
  </si>
  <si>
    <t>Konz. [%] = -324.7856 + 321.28969*Dichte [kg/l] + 842.38506*(Dichte [kg/l]-1.08618)^2 + 3859.626*(Dichte [kg/l]-1.08618)^3 - 56380.281*(Dichte [kg/l]-1.08618)^4 - 685778.19*(Dichte [kg/l]-1.08618)^5</t>
  </si>
  <si>
    <t>Konz. [%] = 1.7398222 + 0.085471*Konz. [g/l] - 1.5068e-5*(Konz. [g/l]-283.432)^2 + 1.5639e-8*(Konz. [g/l]-283.432)^3 - 3.211e-11*(Konz. [g/l]-283.432)^4 - 1.749e-14*(Konz. [g/l]-283.432)^5</t>
  </si>
  <si>
    <t>Konz. [g/l] = -19.79429 + 11.678234*Konz. [%] + 0.0242691*(Konz. [%]-25.5)^2 - 0.000209*(Konz. [%]-25.5)^3 + 4.8408e-6*(Konz. [%]-25.5)^4 + 1.4069e-7*(Konz. [%]-25.5)^5</t>
  </si>
  <si>
    <t>Dichte [kg/l] = 0.9943182 + 0.0051798*Konz. [%] + 4.5364e-6*(Konz. [%]-20.3439)^2 - 9.0725e-7*(Konz. [%]-20.3439)^3 - 1.0828e-8*(Konz. [%]-20.3439)^4 + 1.1224e-9*(Konz. [%]-20.3439)^5</t>
  </si>
  <si>
    <t>Konz. [%] = -191.7602 + 192.87552*Dichte [kg/l] - 34.954579*(Dichte [kg/l]-1.09995)^2 + 1408.183*(Dichte [kg/l]-1.09995)^3 + 3321.5872*(Dichte [kg/l]-1.09995)^4 - 67871.115*(Dichte [kg/l]-1.09995)^5</t>
  </si>
  <si>
    <t>Konz. [%] = 1.8700394 + 0.0825778*Konz. [g/l] - 2.9264e-5*(Konz. [g/l]-230.703)^2 + 2.7321e-8*(Konz. [g/l]-230.703)^3 - 2.062e-12*(Konz. [g/l]-230.703)^4 - 4.817e-14*(Konz. [g/l]-230.703)^5</t>
  </si>
  <si>
    <t>Konz. [g/l] = -21.40233 + 12.049832*Konz. [%] + 0.0518643*(Konz. [%]-20.3439)^2 - 0.0001291*(Konz. [%]-20.3439)^3 - 4.9911e-6*(Konz. [%]-20.3439)^4 + 9.703e-8*(Konz. [%]-20.3439)^5</t>
  </si>
  <si>
    <t>Dichte [kg/l] = 0.9933411 + 0.006338*Konz. [%] - 2.4627e-5*(Konz. [%]-45.2708)^2 - 6.5456e-7*(Konz. [%]-45.2708)^3 + 2.6352e-9*(Konz. [%]-45.2708)^4 + 8.595e-11*(Konz. [%]-45.2708)^5</t>
  </si>
  <si>
    <t>Konz. [%] = -150.2453 + 152.62053*Dichte [kg/l] + 77.620285*(Dichte [kg/l]-1.26227)^2 + 659.87189*(Dichte [kg/l]-1.26227)^3 + 1112.1472*(Dichte [kg/l]-1.26227)^4 + 533.6489*(Dichte [kg/l]-1.26227)^5</t>
  </si>
  <si>
    <t>Konz. [%] = 8.8541694 + 0.0628605*Konz. [g/l] - 1.2118e-5*(Konz. [g/l]-613.59)^2 + 1.4874e-8*(Konz. [g/l]-613.59)^3 - 6.582e-12*(Konz. [g/l]-613.59)^4 - 1.029e-15*(Konz. [g/l]-613.59)^5</t>
  </si>
  <si>
    <t>Konz. [g/l] = -130.5032 + 15.690651*Konz. [%] + 0.0501094*(Konz. [%]-45.2708)^2 - 0.0005932*(Konz. [%]-45.2708)^3 - 2.6564e-6*(Konz. [%]-45.2708)^4 + 8.9335e-8*(Konz. [%]-45.2708)^5</t>
  </si>
  <si>
    <r>
      <t xml:space="preserve">c soll </t>
    </r>
    <r>
      <rPr>
        <b/>
        <sz val="10"/>
        <rFont val="Arial"/>
        <family val="2"/>
      </rPr>
      <t>[g/l]</t>
    </r>
  </si>
  <si>
    <r>
      <t>c soll</t>
    </r>
    <r>
      <rPr>
        <b/>
        <sz val="10"/>
        <rFont val="Arial"/>
        <family val="2"/>
      </rPr>
      <t xml:space="preserve"> [%]</t>
    </r>
  </si>
  <si>
    <r>
      <t xml:space="preserve">c soll </t>
    </r>
    <r>
      <rPr>
        <b/>
        <sz val="10"/>
        <rFont val="Arial"/>
        <family val="2"/>
      </rPr>
      <t>[%]</t>
    </r>
  </si>
  <si>
    <t>Input</t>
  </si>
  <si>
    <t>Output</t>
  </si>
  <si>
    <t>Calculations</t>
  </si>
  <si>
    <t>Achtung Näherung: Volumenkontraktion!</t>
  </si>
</sst>
</file>

<file path=xl/styles.xml><?xml version="1.0" encoding="utf-8"?>
<styleSheet xmlns="http://schemas.openxmlformats.org/spreadsheetml/2006/main">
  <numFmts count="4">
    <numFmt numFmtId="164" formatCode="0.0000000"/>
    <numFmt numFmtId="165" formatCode="0.0000"/>
    <numFmt numFmtId="166" formatCode="0.000"/>
    <numFmt numFmtId="167" formatCode="0.0"/>
  </numFmts>
  <fonts count="10">
    <font>
      <sz val="10"/>
      <name val="Arial"/>
    </font>
    <font>
      <u/>
      <sz val="10"/>
      <color indexed="12"/>
      <name val="Arial"/>
      <family val="2"/>
    </font>
    <font>
      <b/>
      <sz val="10"/>
      <name val="Arial"/>
      <family val="2"/>
    </font>
    <font>
      <sz val="10"/>
      <name val="Arial"/>
      <family val="2"/>
    </font>
    <font>
      <sz val="10"/>
      <color rgb="FFFF0000"/>
      <name val="Arial"/>
      <family val="2"/>
    </font>
    <font>
      <sz val="12"/>
      <color rgb="FF555555"/>
      <name val="Arial"/>
      <family val="2"/>
    </font>
    <font>
      <sz val="10"/>
      <color rgb="FF00B050"/>
      <name val="Arial"/>
      <family val="2"/>
    </font>
    <font>
      <sz val="9"/>
      <color indexed="81"/>
      <name val="Tahoma"/>
      <family val="2"/>
    </font>
    <font>
      <i/>
      <sz val="10"/>
      <name val="Arial"/>
      <family val="2"/>
    </font>
    <font>
      <sz val="10"/>
      <color rgb="FF0070C0"/>
      <name val="Arial"/>
      <family val="2"/>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95">
    <xf numFmtId="0" fontId="0" fillId="0" borderId="0" xfId="0"/>
    <xf numFmtId="0" fontId="0" fillId="0" borderId="0" xfId="0" applyFill="1"/>
    <xf numFmtId="0" fontId="0" fillId="0" borderId="0" xfId="0" applyAlignment="1">
      <alignment vertical="center"/>
    </xf>
    <xf numFmtId="0" fontId="0" fillId="0" borderId="0" xfId="0" applyAlignment="1">
      <alignment horizontal="center" vertical="center"/>
    </xf>
    <xf numFmtId="0" fontId="0" fillId="4" borderId="0" xfId="0" applyFill="1" applyAlignment="1">
      <alignment vertical="center"/>
    </xf>
    <xf numFmtId="0" fontId="0" fillId="2" borderId="0" xfId="0"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0" borderId="0" xfId="0" applyAlignment="1">
      <alignment horizontal="right" vertical="center"/>
    </xf>
    <xf numFmtId="0" fontId="2" fillId="4" borderId="0" xfId="0" applyFont="1" applyFill="1" applyAlignment="1">
      <alignment horizontal="center" vertical="center"/>
    </xf>
    <xf numFmtId="0" fontId="2" fillId="3" borderId="0" xfId="0" applyFont="1" applyFill="1" applyAlignment="1">
      <alignment horizontal="center" vertical="center"/>
    </xf>
    <xf numFmtId="0" fontId="0" fillId="0" borderId="0" xfId="0" applyAlignment="1">
      <alignment horizontal="center" vertical="center"/>
    </xf>
    <xf numFmtId="0" fontId="0" fillId="6" borderId="0" xfId="0" applyFill="1" applyAlignment="1">
      <alignment vertical="center"/>
    </xf>
    <xf numFmtId="166" fontId="0" fillId="3" borderId="0" xfId="0" applyNumberFormat="1" applyFill="1" applyAlignment="1">
      <alignment vertical="center"/>
    </xf>
    <xf numFmtId="0" fontId="0" fillId="7" borderId="0" xfId="0" applyFill="1" applyAlignment="1">
      <alignment vertical="center"/>
    </xf>
    <xf numFmtId="166" fontId="0" fillId="4" borderId="0" xfId="0" applyNumberFormat="1" applyFill="1" applyAlignment="1">
      <alignment vertical="center"/>
    </xf>
    <xf numFmtId="0" fontId="3" fillId="0" borderId="0" xfId="0" applyFont="1" applyAlignment="1">
      <alignment horizontal="center" vertical="center"/>
    </xf>
    <xf numFmtId="166" fontId="0" fillId="0" borderId="0" xfId="0" applyNumberFormat="1" applyAlignment="1">
      <alignment vertical="center"/>
    </xf>
    <xf numFmtId="166" fontId="0" fillId="2" borderId="0" xfId="0" applyNumberFormat="1" applyFill="1" applyAlignment="1">
      <alignment vertical="center"/>
    </xf>
    <xf numFmtId="0" fontId="0" fillId="3" borderId="3" xfId="0" applyFill="1" applyBorder="1" applyAlignment="1">
      <alignment horizontal="center" vertical="center" wrapText="1"/>
    </xf>
    <xf numFmtId="0" fontId="0" fillId="0" borderId="4" xfId="0" applyBorder="1" applyAlignment="1">
      <alignment vertical="center"/>
    </xf>
    <xf numFmtId="0" fontId="0" fillId="0" borderId="0" xfId="0" applyFill="1" applyBorder="1" applyAlignment="1">
      <alignment vertical="center"/>
    </xf>
    <xf numFmtId="0" fontId="0" fillId="2" borderId="0" xfId="0" applyFill="1" applyBorder="1" applyAlignment="1">
      <alignment horizontal="center" vertical="center"/>
    </xf>
    <xf numFmtId="0" fontId="0" fillId="4" borderId="0" xfId="0" applyFill="1" applyBorder="1" applyAlignment="1">
      <alignment vertical="center"/>
    </xf>
    <xf numFmtId="0" fontId="0" fillId="2" borderId="0" xfId="0" applyFill="1" applyBorder="1" applyAlignment="1">
      <alignment vertical="center"/>
    </xf>
    <xf numFmtId="166" fontId="0" fillId="5" borderId="0" xfId="0" applyNumberFormat="1" applyFill="1" applyBorder="1" applyAlignment="1">
      <alignment vertical="center"/>
    </xf>
    <xf numFmtId="0" fontId="0" fillId="0" borderId="6" xfId="0" applyBorder="1" applyAlignment="1">
      <alignment vertical="center"/>
    </xf>
    <xf numFmtId="0" fontId="0" fillId="0" borderId="7" xfId="0" applyFill="1" applyBorder="1" applyAlignment="1">
      <alignment vertical="center"/>
    </xf>
    <xf numFmtId="0" fontId="0" fillId="4" borderId="7" xfId="0" applyFill="1" applyBorder="1" applyAlignment="1">
      <alignment vertical="center"/>
    </xf>
    <xf numFmtId="0" fontId="0" fillId="7" borderId="1" xfId="0" applyFill="1" applyBorder="1" applyAlignment="1">
      <alignment vertical="center"/>
    </xf>
    <xf numFmtId="0" fontId="0" fillId="7" borderId="2" xfId="0" applyFill="1" applyBorder="1" applyAlignment="1">
      <alignment vertical="center"/>
    </xf>
    <xf numFmtId="0" fontId="0" fillId="7" borderId="4" xfId="0" applyFill="1" applyBorder="1" applyAlignment="1">
      <alignment vertical="center"/>
    </xf>
    <xf numFmtId="0" fontId="0" fillId="7" borderId="6" xfId="0" applyFill="1" applyBorder="1" applyAlignment="1">
      <alignment vertical="center"/>
    </xf>
    <xf numFmtId="0" fontId="0" fillId="7" borderId="7" xfId="0" applyFill="1" applyBorder="1" applyAlignment="1">
      <alignment vertical="center"/>
    </xf>
    <xf numFmtId="0" fontId="0" fillId="7" borderId="0" xfId="0" applyFill="1" applyBorder="1" applyAlignment="1">
      <alignment vertical="center"/>
    </xf>
    <xf numFmtId="0" fontId="0" fillId="7" borderId="8" xfId="0" applyFill="1" applyBorder="1" applyAlignment="1">
      <alignment vertical="center"/>
    </xf>
    <xf numFmtId="0" fontId="3" fillId="4" borderId="7" xfId="0" applyFont="1" applyFill="1" applyBorder="1" applyAlignment="1">
      <alignment horizontal="center" vertical="center"/>
    </xf>
    <xf numFmtId="0" fontId="0" fillId="2" borderId="7" xfId="0" applyFill="1" applyBorder="1" applyAlignment="1">
      <alignment horizontal="center" vertical="center"/>
    </xf>
    <xf numFmtId="0" fontId="0" fillId="4" borderId="7" xfId="0" applyFill="1" applyBorder="1" applyAlignment="1">
      <alignment horizontal="center" vertical="center"/>
    </xf>
    <xf numFmtId="0" fontId="0" fillId="3" borderId="8" xfId="0" applyFill="1" applyBorder="1" applyAlignment="1">
      <alignment horizontal="center" vertical="center"/>
    </xf>
    <xf numFmtId="0" fontId="0" fillId="3" borderId="0" xfId="0" applyFill="1" applyBorder="1" applyAlignment="1">
      <alignment horizontal="center" vertical="center"/>
    </xf>
    <xf numFmtId="0" fontId="0" fillId="3" borderId="0" xfId="0" applyFill="1" applyBorder="1" applyAlignment="1">
      <alignment vertical="center"/>
    </xf>
    <xf numFmtId="164" fontId="0" fillId="3" borderId="0" xfId="0" applyNumberFormat="1" applyFill="1" applyBorder="1" applyAlignment="1">
      <alignment vertical="center"/>
    </xf>
    <xf numFmtId="0" fontId="0" fillId="3" borderId="5" xfId="0" applyFill="1" applyBorder="1" applyAlignment="1">
      <alignment vertical="center"/>
    </xf>
    <xf numFmtId="0" fontId="0" fillId="6" borderId="5" xfId="0" applyFill="1" applyBorder="1" applyAlignment="1">
      <alignment vertical="center"/>
    </xf>
    <xf numFmtId="0" fontId="0" fillId="2" borderId="7" xfId="0" applyFill="1" applyBorder="1" applyAlignment="1">
      <alignment vertical="center"/>
    </xf>
    <xf numFmtId="0" fontId="0" fillId="4" borderId="2" xfId="0" applyFill="1" applyBorder="1" applyAlignment="1">
      <alignment horizontal="center" vertical="center" wrapText="1"/>
    </xf>
    <xf numFmtId="0" fontId="0" fillId="3" borderId="7" xfId="0" applyFill="1" applyBorder="1" applyAlignment="1">
      <alignment horizontal="center" vertical="center"/>
    </xf>
    <xf numFmtId="0" fontId="0" fillId="7" borderId="6" xfId="0" applyFill="1" applyBorder="1" applyAlignment="1">
      <alignment horizontal="center" vertical="center"/>
    </xf>
    <xf numFmtId="0" fontId="0" fillId="7" borderId="0" xfId="0" applyFill="1"/>
    <xf numFmtId="0" fontId="3" fillId="7" borderId="6" xfId="0" applyFont="1" applyFill="1" applyBorder="1" applyAlignment="1">
      <alignment vertical="center"/>
    </xf>
    <xf numFmtId="0" fontId="3" fillId="7" borderId="0" xfId="0" applyFont="1" applyFill="1" applyAlignment="1">
      <alignment vertical="center"/>
    </xf>
    <xf numFmtId="0" fontId="0" fillId="7" borderId="0" xfId="0" applyFill="1" applyBorder="1" applyAlignment="1">
      <alignment horizontal="center" vertical="center"/>
    </xf>
    <xf numFmtId="166" fontId="0" fillId="3" borderId="5" xfId="0" applyNumberFormat="1" applyFill="1" applyBorder="1" applyAlignment="1">
      <alignment vertical="center"/>
    </xf>
    <xf numFmtId="166" fontId="0" fillId="3" borderId="0" xfId="0" applyNumberFormat="1" applyFill="1" applyBorder="1" applyAlignment="1">
      <alignment vertical="center"/>
    </xf>
    <xf numFmtId="0" fontId="3" fillId="4" borderId="7" xfId="0" applyFont="1" applyFill="1" applyBorder="1" applyAlignment="1">
      <alignment horizontal="center" vertical="center" wrapText="1"/>
    </xf>
    <xf numFmtId="0" fontId="0" fillId="7" borderId="0" xfId="0" applyFill="1" applyBorder="1" applyAlignment="1">
      <alignment horizontal="center" vertical="center" wrapText="1"/>
    </xf>
    <xf numFmtId="166" fontId="0" fillId="7" borderId="8" xfId="0" applyNumberFormat="1" applyFill="1" applyBorder="1" applyAlignment="1">
      <alignment vertical="center"/>
    </xf>
    <xf numFmtId="166" fontId="0" fillId="2" borderId="0" xfId="0" applyNumberFormat="1" applyFill="1" applyBorder="1" applyAlignment="1">
      <alignment vertical="center"/>
    </xf>
    <xf numFmtId="0" fontId="3" fillId="2" borderId="7" xfId="0" applyFont="1" applyFill="1" applyBorder="1" applyAlignment="1">
      <alignment horizontal="center" vertical="center"/>
    </xf>
    <xf numFmtId="0" fontId="3" fillId="7" borderId="4" xfId="0" applyFont="1" applyFill="1" applyBorder="1" applyAlignment="1">
      <alignment vertical="center"/>
    </xf>
    <xf numFmtId="166" fontId="0" fillId="4" borderId="0" xfId="0" applyNumberFormat="1" applyFill="1" applyBorder="1" applyAlignment="1">
      <alignment vertical="center"/>
    </xf>
    <xf numFmtId="0" fontId="4" fillId="7" borderId="4" xfId="0" applyFont="1" applyFill="1" applyBorder="1" applyAlignment="1">
      <alignment vertical="center"/>
    </xf>
    <xf numFmtId="0" fontId="4" fillId="4" borderId="0" xfId="0" applyFont="1" applyFill="1" applyBorder="1" applyAlignment="1">
      <alignment vertical="center"/>
    </xf>
    <xf numFmtId="0" fontId="4" fillId="2" borderId="0" xfId="0" applyFont="1" applyFill="1" applyBorder="1" applyAlignment="1">
      <alignment vertical="center"/>
    </xf>
    <xf numFmtId="166" fontId="4" fillId="2" borderId="0" xfId="0" applyNumberFormat="1" applyFont="1" applyFill="1" applyBorder="1" applyAlignment="1">
      <alignment vertical="center"/>
    </xf>
    <xf numFmtId="0" fontId="4" fillId="0" borderId="0" xfId="0" applyFont="1" applyAlignment="1">
      <alignment vertical="center"/>
    </xf>
    <xf numFmtId="0" fontId="4" fillId="0" borderId="0" xfId="0" applyFont="1" applyFill="1" applyAlignment="1">
      <alignment vertical="center"/>
    </xf>
    <xf numFmtId="166" fontId="4" fillId="3" borderId="5" xfId="0" applyNumberFormat="1" applyFont="1" applyFill="1" applyBorder="1" applyAlignment="1">
      <alignment vertical="center"/>
    </xf>
    <xf numFmtId="0" fontId="4" fillId="7" borderId="0" xfId="0" applyFont="1" applyFill="1" applyAlignment="1">
      <alignment vertical="center"/>
    </xf>
    <xf numFmtId="0" fontId="0" fillId="2" borderId="2" xfId="0" applyFill="1" applyBorder="1" applyAlignment="1">
      <alignment vertical="center"/>
    </xf>
    <xf numFmtId="0" fontId="0" fillId="4" borderId="2" xfId="0" applyFill="1" applyBorder="1" applyAlignment="1">
      <alignment vertical="center"/>
    </xf>
    <xf numFmtId="0" fontId="0" fillId="3" borderId="2" xfId="0" applyFill="1" applyBorder="1" applyAlignment="1">
      <alignment vertical="center"/>
    </xf>
    <xf numFmtId="164" fontId="0" fillId="3" borderId="2" xfId="0" applyNumberFormat="1" applyFill="1" applyBorder="1" applyAlignment="1">
      <alignment vertical="center"/>
    </xf>
    <xf numFmtId="0" fontId="0" fillId="3" borderId="3" xfId="0" applyFill="1" applyBorder="1" applyAlignment="1">
      <alignment vertical="center"/>
    </xf>
    <xf numFmtId="0" fontId="0" fillId="7" borderId="2" xfId="0" applyFill="1" applyBorder="1" applyAlignment="1">
      <alignment horizontal="center" vertical="center" wrapText="1"/>
    </xf>
    <xf numFmtId="166" fontId="0" fillId="3" borderId="3" xfId="0" applyNumberFormat="1" applyFill="1" applyBorder="1" applyAlignment="1">
      <alignment vertical="center"/>
    </xf>
    <xf numFmtId="0" fontId="5" fillId="0" borderId="0" xfId="0" applyFont="1"/>
    <xf numFmtId="2" fontId="0" fillId="2" borderId="2" xfId="0" applyNumberFormat="1" applyFill="1" applyBorder="1" applyAlignment="1">
      <alignment vertical="center"/>
    </xf>
    <xf numFmtId="0" fontId="6" fillId="7" borderId="4" xfId="0" applyFont="1" applyFill="1" applyBorder="1" applyAlignment="1">
      <alignment vertical="center"/>
    </xf>
    <xf numFmtId="0" fontId="6" fillId="4" borderId="0" xfId="0" applyFont="1" applyFill="1" applyBorder="1" applyAlignment="1">
      <alignment vertical="center"/>
    </xf>
    <xf numFmtId="0" fontId="6" fillId="2" borderId="0" xfId="0" applyFont="1" applyFill="1" applyBorder="1" applyAlignment="1">
      <alignment vertical="center"/>
    </xf>
    <xf numFmtId="0" fontId="6" fillId="0" borderId="0" xfId="0" applyFont="1" applyAlignment="1">
      <alignment vertical="center"/>
    </xf>
    <xf numFmtId="166" fontId="6" fillId="2" borderId="0" xfId="0" applyNumberFormat="1" applyFont="1" applyFill="1" applyBorder="1" applyAlignment="1">
      <alignment vertical="center"/>
    </xf>
    <xf numFmtId="166" fontId="6" fillId="3" borderId="5" xfId="0" applyNumberFormat="1" applyFont="1" applyFill="1" applyBorder="1" applyAlignment="1">
      <alignment vertical="center"/>
    </xf>
    <xf numFmtId="0" fontId="6" fillId="7" borderId="0" xfId="0" applyFont="1" applyFill="1" applyAlignment="1">
      <alignment vertical="center"/>
    </xf>
    <xf numFmtId="0" fontId="6" fillId="0" borderId="0" xfId="0" applyFont="1" applyFill="1" applyAlignment="1">
      <alignment vertical="center"/>
    </xf>
    <xf numFmtId="166" fontId="0" fillId="3" borderId="7" xfId="0" applyNumberFormat="1" applyFill="1" applyBorder="1" applyAlignment="1">
      <alignment vertical="center"/>
    </xf>
    <xf numFmtId="0" fontId="3" fillId="0" borderId="4" xfId="0" applyFont="1" applyBorder="1" applyAlignment="1">
      <alignment vertical="center"/>
    </xf>
    <xf numFmtId="166" fontId="4" fillId="3" borderId="0" xfId="0" applyNumberFormat="1" applyFont="1" applyFill="1" applyBorder="1" applyAlignment="1">
      <alignment vertical="center"/>
    </xf>
    <xf numFmtId="166" fontId="6" fillId="3" borderId="0" xfId="0" applyNumberFormat="1" applyFont="1" applyFill="1" applyBorder="1" applyAlignment="1">
      <alignment vertical="center"/>
    </xf>
    <xf numFmtId="0" fontId="5" fillId="7" borderId="0" xfId="0" applyFont="1" applyFill="1"/>
    <xf numFmtId="166" fontId="4" fillId="4" borderId="0" xfId="0" applyNumberFormat="1" applyFont="1" applyFill="1" applyAlignment="1">
      <alignment vertical="center"/>
    </xf>
    <xf numFmtId="166" fontId="6" fillId="4" borderId="0" xfId="0" applyNumberFormat="1" applyFont="1" applyFill="1" applyAlignment="1">
      <alignment vertical="center"/>
    </xf>
    <xf numFmtId="166" fontId="4" fillId="7" borderId="0" xfId="0" applyNumberFormat="1" applyFont="1" applyFill="1" applyBorder="1" applyAlignment="1">
      <alignment vertical="center"/>
    </xf>
    <xf numFmtId="166" fontId="4" fillId="4" borderId="0" xfId="0" applyNumberFormat="1" applyFont="1" applyFill="1" applyBorder="1" applyAlignment="1">
      <alignment vertical="center"/>
    </xf>
    <xf numFmtId="166" fontId="6" fillId="7" borderId="0" xfId="0" applyNumberFormat="1" applyFont="1" applyFill="1" applyBorder="1" applyAlignment="1">
      <alignment vertical="center"/>
    </xf>
    <xf numFmtId="166" fontId="6" fillId="4" borderId="0" xfId="0" applyNumberFormat="1" applyFont="1" applyFill="1" applyBorder="1" applyAlignment="1">
      <alignment vertical="center"/>
    </xf>
    <xf numFmtId="166" fontId="0" fillId="7" borderId="0" xfId="0" applyNumberFormat="1" applyFill="1" applyBorder="1" applyAlignment="1">
      <alignment vertical="center"/>
    </xf>
    <xf numFmtId="166" fontId="0" fillId="7" borderId="7" xfId="0" applyNumberFormat="1" applyFill="1" applyBorder="1" applyAlignment="1">
      <alignment vertical="center"/>
    </xf>
    <xf numFmtId="166" fontId="0" fillId="2" borderId="7" xfId="0" applyNumberFormat="1" applyFill="1" applyBorder="1" applyAlignment="1">
      <alignment vertical="center"/>
    </xf>
    <xf numFmtId="166" fontId="0" fillId="0" borderId="7" xfId="0" applyNumberFormat="1" applyFill="1" applyBorder="1" applyAlignment="1">
      <alignment vertical="center"/>
    </xf>
    <xf numFmtId="166" fontId="0" fillId="4" borderId="7" xfId="0" applyNumberFormat="1" applyFill="1" applyBorder="1" applyAlignment="1">
      <alignment vertical="center"/>
    </xf>
    <xf numFmtId="166" fontId="0" fillId="6" borderId="5" xfId="0" applyNumberFormat="1" applyFill="1" applyBorder="1" applyAlignment="1">
      <alignment vertical="center"/>
    </xf>
    <xf numFmtId="166" fontId="0" fillId="0" borderId="0" xfId="0" applyNumberFormat="1" applyFill="1" applyBorder="1" applyAlignment="1">
      <alignment vertical="center"/>
    </xf>
    <xf numFmtId="166" fontId="6" fillId="5" borderId="0" xfId="0" applyNumberFormat="1" applyFont="1" applyFill="1" applyAlignment="1">
      <alignment vertical="center"/>
    </xf>
    <xf numFmtId="0" fontId="9" fillId="7" borderId="4" xfId="0" applyFont="1" applyFill="1" applyBorder="1" applyAlignment="1">
      <alignment vertical="center"/>
    </xf>
    <xf numFmtId="0" fontId="9" fillId="2" borderId="0" xfId="0" applyFont="1" applyFill="1" applyBorder="1" applyAlignment="1">
      <alignment vertical="center"/>
    </xf>
    <xf numFmtId="166" fontId="9" fillId="2" borderId="0" xfId="0" applyNumberFormat="1" applyFont="1" applyFill="1" applyBorder="1" applyAlignment="1">
      <alignment vertical="center"/>
    </xf>
    <xf numFmtId="166" fontId="9" fillId="4" borderId="0" xfId="0" applyNumberFormat="1" applyFont="1" applyFill="1" applyAlignment="1">
      <alignment vertical="center"/>
    </xf>
    <xf numFmtId="166" fontId="9" fillId="3" borderId="0" xfId="0" applyNumberFormat="1" applyFont="1" applyFill="1" applyBorder="1" applyAlignment="1">
      <alignment vertical="center"/>
    </xf>
    <xf numFmtId="166" fontId="9" fillId="3" borderId="5" xfId="0" applyNumberFormat="1" applyFont="1" applyFill="1" applyBorder="1" applyAlignment="1">
      <alignment vertical="center"/>
    </xf>
    <xf numFmtId="0" fontId="9" fillId="7" borderId="0" xfId="0" applyFont="1" applyFill="1" applyAlignment="1">
      <alignment vertical="center"/>
    </xf>
    <xf numFmtId="0" fontId="9" fillId="2" borderId="0" xfId="0" applyFont="1" applyFill="1" applyAlignment="1">
      <alignment vertical="center"/>
    </xf>
    <xf numFmtId="166" fontId="9" fillId="2" borderId="0" xfId="0" applyNumberFormat="1" applyFont="1" applyFill="1" applyAlignment="1">
      <alignment vertical="center"/>
    </xf>
    <xf numFmtId="166" fontId="9" fillId="7" borderId="0" xfId="0" applyNumberFormat="1" applyFont="1" applyFill="1" applyBorder="1" applyAlignment="1">
      <alignment vertical="center"/>
    </xf>
    <xf numFmtId="166" fontId="9" fillId="4" borderId="0" xfId="0" applyNumberFormat="1" applyFont="1" applyFill="1" applyBorder="1" applyAlignment="1">
      <alignment vertical="center"/>
    </xf>
    <xf numFmtId="0" fontId="9" fillId="0" borderId="4" xfId="0" applyFont="1" applyBorder="1" applyAlignment="1">
      <alignment vertical="center"/>
    </xf>
    <xf numFmtId="0" fontId="0" fillId="3" borderId="5" xfId="0" applyFill="1" applyBorder="1" applyAlignment="1">
      <alignment horizontal="center" vertical="center"/>
    </xf>
    <xf numFmtId="0" fontId="9" fillId="0" borderId="0" xfId="0" applyFont="1" applyAlignment="1">
      <alignment vertical="center"/>
    </xf>
    <xf numFmtId="0" fontId="9" fillId="0" borderId="0" xfId="0" applyFont="1" applyFill="1" applyAlignment="1">
      <alignment vertical="center"/>
    </xf>
    <xf numFmtId="0" fontId="0" fillId="0" borderId="0" xfId="0"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Alignment="1">
      <alignment horizontal="center" vertical="center"/>
    </xf>
    <xf numFmtId="165" fontId="0" fillId="2" borderId="0" xfId="0" applyNumberFormat="1" applyFill="1" applyBorder="1" applyAlignment="1">
      <alignment vertical="center"/>
    </xf>
    <xf numFmtId="2" fontId="0" fillId="6" borderId="5" xfId="0" applyNumberFormat="1" applyFill="1" applyBorder="1" applyAlignment="1">
      <alignment vertical="center"/>
    </xf>
    <xf numFmtId="166" fontId="0" fillId="6" borderId="7" xfId="0" applyNumberFormat="1" applyFill="1" applyBorder="1" applyAlignment="1">
      <alignment vertical="center"/>
    </xf>
    <xf numFmtId="0" fontId="0" fillId="0" borderId="0" xfId="0" applyAlignment="1">
      <alignment horizontal="center" vertical="center"/>
    </xf>
    <xf numFmtId="0" fontId="1" fillId="7" borderId="0" xfId="1" applyFill="1" applyAlignment="1" applyProtection="1">
      <alignment vertical="center"/>
    </xf>
    <xf numFmtId="166" fontId="0" fillId="0" borderId="0" xfId="0" applyNumberFormat="1" applyFill="1" applyAlignment="1">
      <alignment vertical="center"/>
    </xf>
    <xf numFmtId="0" fontId="3" fillId="4" borderId="0" xfId="0" applyFont="1" applyFill="1" applyBorder="1" applyAlignment="1">
      <alignment horizontal="right" vertical="center"/>
    </xf>
    <xf numFmtId="0" fontId="0" fillId="7" borderId="3" xfId="0" applyFill="1" applyBorder="1" applyAlignment="1">
      <alignment vertical="center"/>
    </xf>
    <xf numFmtId="0" fontId="0" fillId="4" borderId="0" xfId="0" applyFill="1" applyBorder="1" applyAlignment="1">
      <alignment horizontal="right" vertical="center"/>
    </xf>
    <xf numFmtId="167" fontId="0" fillId="4" borderId="0" xfId="0" applyNumberFormat="1" applyFill="1" applyBorder="1" applyAlignment="1">
      <alignment horizontal="right" vertical="center"/>
    </xf>
    <xf numFmtId="0" fontId="0" fillId="7" borderId="0" xfId="0" applyFill="1" applyBorder="1"/>
    <xf numFmtId="0" fontId="0" fillId="7" borderId="5" xfId="0" applyFill="1" applyBorder="1" applyAlignment="1">
      <alignment horizontal="center" vertical="center"/>
    </xf>
    <xf numFmtId="166" fontId="0" fillId="6" borderId="0" xfId="0" applyNumberFormat="1" applyFill="1" applyBorder="1" applyAlignment="1">
      <alignment vertical="center"/>
    </xf>
    <xf numFmtId="167" fontId="0" fillId="6" borderId="0" xfId="0" applyNumberFormat="1" applyFill="1" applyBorder="1" applyAlignment="1">
      <alignment horizontal="right" vertical="center"/>
    </xf>
    <xf numFmtId="167" fontId="0" fillId="6" borderId="7" xfId="0" applyNumberFormat="1" applyFill="1" applyBorder="1" applyAlignment="1">
      <alignment vertical="center"/>
    </xf>
    <xf numFmtId="0" fontId="0" fillId="6" borderId="0" xfId="0" applyFill="1" applyBorder="1" applyAlignment="1">
      <alignment vertical="center"/>
    </xf>
    <xf numFmtId="166" fontId="0" fillId="6" borderId="0" xfId="0" applyNumberFormat="1" applyFill="1" applyBorder="1" applyAlignment="1">
      <alignment horizontal="right" vertical="center"/>
    </xf>
    <xf numFmtId="166" fontId="4" fillId="6" borderId="5" xfId="0" applyNumberFormat="1" applyFont="1" applyFill="1" applyBorder="1" applyAlignment="1">
      <alignment vertical="center"/>
    </xf>
    <xf numFmtId="166" fontId="0" fillId="5" borderId="0" xfId="0" applyNumberFormat="1" applyFill="1" applyAlignment="1">
      <alignment vertical="center"/>
    </xf>
    <xf numFmtId="0" fontId="3" fillId="0" borderId="0" xfId="0" applyFont="1" applyFill="1" applyAlignment="1">
      <alignment horizontal="center" vertical="center"/>
    </xf>
    <xf numFmtId="166" fontId="0" fillId="8" borderId="0" xfId="0" applyNumberFormat="1" applyFill="1" applyAlignment="1">
      <alignment vertical="center"/>
    </xf>
    <xf numFmtId="166" fontId="4" fillId="5" borderId="0" xfId="0" applyNumberFormat="1" applyFont="1" applyFill="1" applyAlignment="1">
      <alignment vertical="center"/>
    </xf>
    <xf numFmtId="0" fontId="0" fillId="8" borderId="0" xfId="0" applyFill="1" applyAlignment="1">
      <alignment horizontal="center" vertical="center"/>
    </xf>
    <xf numFmtId="0" fontId="3" fillId="8" borderId="0" xfId="0" applyFont="1" applyFill="1" applyAlignment="1">
      <alignment horizontal="center" vertical="center"/>
    </xf>
    <xf numFmtId="0" fontId="0" fillId="8" borderId="0" xfId="0" applyFill="1" applyAlignment="1">
      <alignment vertical="center"/>
    </xf>
    <xf numFmtId="0" fontId="0" fillId="8" borderId="0" xfId="0" applyFill="1"/>
    <xf numFmtId="0" fontId="0" fillId="8" borderId="0" xfId="0" applyFill="1" applyAlignment="1">
      <alignment horizontal="right" vertical="center"/>
    </xf>
    <xf numFmtId="166" fontId="9" fillId="3" borderId="8" xfId="0" applyNumberFormat="1" applyFont="1" applyFill="1" applyBorder="1" applyAlignment="1">
      <alignment vertical="center"/>
    </xf>
    <xf numFmtId="166" fontId="3" fillId="3" borderId="5" xfId="0" applyNumberFormat="1" applyFont="1" applyFill="1" applyBorder="1" applyAlignment="1">
      <alignment vertical="center"/>
    </xf>
    <xf numFmtId="166" fontId="3" fillId="2" borderId="0" xfId="0" applyNumberFormat="1" applyFont="1" applyFill="1" applyBorder="1" applyAlignment="1">
      <alignment vertical="center"/>
    </xf>
    <xf numFmtId="0" fontId="3" fillId="5" borderId="7" xfId="0" applyFont="1" applyFill="1" applyBorder="1" applyAlignment="1">
      <alignment horizontal="center" vertical="center"/>
    </xf>
    <xf numFmtId="0" fontId="0" fillId="6" borderId="8" xfId="0" applyFill="1" applyBorder="1" applyAlignment="1">
      <alignment horizontal="center" vertical="center"/>
    </xf>
    <xf numFmtId="166" fontId="0" fillId="4" borderId="2" xfId="0" applyNumberFormat="1"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 fillId="2" borderId="0" xfId="0" applyFont="1" applyFill="1" applyAlignment="1">
      <alignment horizontal="center" vertical="center"/>
    </xf>
    <xf numFmtId="0" fontId="0" fillId="0" borderId="0" xfId="0" applyAlignment="1">
      <alignment horizontal="center"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3" fillId="0" borderId="0" xfId="0" applyFont="1" applyAlignment="1">
      <alignment horizontal="center" vertical="center" wrapText="1"/>
    </xf>
    <xf numFmtId="0" fontId="0" fillId="0" borderId="1"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7" borderId="2" xfId="0" applyFill="1" applyBorder="1" applyAlignment="1">
      <alignment horizontal="center" vertical="center" wrapText="1"/>
    </xf>
    <xf numFmtId="0" fontId="0" fillId="7" borderId="7" xfId="0" applyFill="1" applyBorder="1" applyAlignment="1">
      <alignment horizontal="center" vertical="center" wrapText="1"/>
    </xf>
    <xf numFmtId="0" fontId="3" fillId="2" borderId="2" xfId="0" applyFont="1" applyFill="1" applyBorder="1" applyAlignment="1">
      <alignment horizontal="center" vertical="center" wrapText="1"/>
    </xf>
    <xf numFmtId="0" fontId="0" fillId="8" borderId="0" xfId="0" applyFill="1" applyAlignment="1">
      <alignment horizontal="center" vertical="center"/>
    </xf>
    <xf numFmtId="0" fontId="3" fillId="8" borderId="0" xfId="0" applyFont="1" applyFill="1" applyAlignment="1">
      <alignment horizontal="center" vertical="center" wrapText="1"/>
    </xf>
    <xf numFmtId="0" fontId="3" fillId="8" borderId="0" xfId="0" applyFont="1" applyFill="1" applyAlignment="1">
      <alignment horizontal="center" vertical="center"/>
    </xf>
    <xf numFmtId="0" fontId="0" fillId="7" borderId="0" xfId="0" applyFill="1" applyAlignment="1">
      <alignment horizontal="center" vertical="center"/>
    </xf>
    <xf numFmtId="0" fontId="4" fillId="7" borderId="0" xfId="0" applyFont="1" applyFill="1"/>
    <xf numFmtId="0" fontId="6" fillId="7" borderId="0" xfId="0" applyFont="1" applyFill="1"/>
    <xf numFmtId="0" fontId="9" fillId="7" borderId="0" xfId="0" applyFont="1" applyFill="1"/>
    <xf numFmtId="0" fontId="0" fillId="7" borderId="0" xfId="0" applyFill="1" applyAlignment="1">
      <alignment horizontal="center" vertical="center"/>
    </xf>
    <xf numFmtId="0" fontId="3" fillId="7" borderId="0" xfId="0" applyFont="1" applyFill="1" applyAlignment="1">
      <alignment horizontal="center" vertical="center" wrapText="1"/>
    </xf>
    <xf numFmtId="0" fontId="3" fillId="7" borderId="0" xfId="0" applyFont="1" applyFill="1" applyAlignment="1">
      <alignment horizontal="center" vertical="center"/>
    </xf>
    <xf numFmtId="0" fontId="0" fillId="7" borderId="0" xfId="0" applyFill="1" applyAlignment="1">
      <alignment horizontal="right" vertical="center"/>
    </xf>
    <xf numFmtId="166" fontId="0" fillId="7" borderId="0" xfId="0" applyNumberFormat="1" applyFill="1" applyAlignment="1">
      <alignment vertical="center"/>
    </xf>
    <xf numFmtId="0" fontId="3" fillId="7" borderId="0" xfId="0" applyFont="1" applyFill="1" applyAlignment="1">
      <alignment horizontal="center" vertical="center"/>
    </xf>
    <xf numFmtId="165" fontId="0" fillId="7" borderId="0" xfId="0" applyNumberFormat="1" applyFill="1" applyAlignment="1">
      <alignment vertical="center"/>
    </xf>
    <xf numFmtId="0" fontId="0" fillId="7" borderId="0" xfId="0" applyFill="1" applyAlignment="1">
      <alignment vertical="center" wrapText="1"/>
    </xf>
    <xf numFmtId="0" fontId="0" fillId="7" borderId="0" xfId="0" applyFill="1" applyAlignment="1">
      <alignment horizontal="center" vertical="center" wrapText="1"/>
    </xf>
    <xf numFmtId="0" fontId="0" fillId="7" borderId="0" xfId="0" applyFill="1" applyAlignment="1">
      <alignment horizontal="center" vertical="center" wrapText="1"/>
    </xf>
  </cellXfs>
  <cellStyles count="2">
    <cellStyle name="Hyperlink" xfId="1" builtinId="8"/>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900" b="1" i="0" u="none" strike="noStrike" baseline="0">
                <a:solidFill>
                  <a:srgbClr val="000000"/>
                </a:solidFill>
                <a:latin typeface="Arial"/>
                <a:ea typeface="Arial"/>
                <a:cs typeface="Arial"/>
              </a:defRPr>
            </a:pPr>
            <a:r>
              <a:rPr lang="de-DE"/>
              <a:t>Dichte H2SiF6</a:t>
            </a:r>
          </a:p>
        </c:rich>
      </c:tx>
      <c:layout>
        <c:manualLayout>
          <c:xMode val="edge"/>
          <c:yMode val="edge"/>
          <c:x val="0.3891897566858204"/>
          <c:y val="3.8461538461538464E-2"/>
        </c:manualLayout>
      </c:layout>
      <c:spPr>
        <a:noFill/>
        <a:ln w="25400">
          <a:noFill/>
        </a:ln>
      </c:spPr>
    </c:title>
    <c:plotArea>
      <c:layout>
        <c:manualLayout>
          <c:layoutTarget val="inner"/>
          <c:xMode val="edge"/>
          <c:yMode val="edge"/>
          <c:x val="0.1837840263197138"/>
          <c:y val="0.21923076923076923"/>
          <c:w val="0.75675775543411705"/>
          <c:h val="0.53846153846153844"/>
        </c:manualLayout>
      </c:layout>
      <c:scatterChart>
        <c:scatterStyle val="lineMarker"/>
        <c:ser>
          <c:idx val="0"/>
          <c:order val="0"/>
          <c:spPr>
            <a:ln w="28575">
              <a:noFill/>
            </a:ln>
          </c:spPr>
          <c:marker>
            <c:symbol val="diamond"/>
            <c:size val="5"/>
            <c:spPr>
              <a:solidFill>
                <a:srgbClr val="000080"/>
              </a:solidFill>
              <a:ln>
                <a:solidFill>
                  <a:srgbClr val="000080"/>
                </a:solidFill>
                <a:prstDash val="solid"/>
              </a:ln>
            </c:spPr>
          </c:marker>
          <c:xVal>
            <c:numRef>
              <c:f>'HF-HNO3-H2SiF6'!$K$23:$K$26</c:f>
              <c:numCache>
                <c:formatCode>General</c:formatCode>
                <c:ptCount val="4"/>
                <c:pt idx="0">
                  <c:v>25</c:v>
                </c:pt>
                <c:pt idx="1">
                  <c:v>35</c:v>
                </c:pt>
                <c:pt idx="2">
                  <c:v>40</c:v>
                </c:pt>
                <c:pt idx="3">
                  <c:v>61</c:v>
                </c:pt>
              </c:numCache>
            </c:numRef>
          </c:xVal>
          <c:yVal>
            <c:numRef>
              <c:f>'HF-HNO3-H2SiF6'!$L$23:$L$26</c:f>
              <c:numCache>
                <c:formatCode>General</c:formatCode>
                <c:ptCount val="4"/>
                <c:pt idx="0">
                  <c:v>1.22</c:v>
                </c:pt>
                <c:pt idx="1">
                  <c:v>1.38</c:v>
                </c:pt>
                <c:pt idx="2">
                  <c:v>1.39</c:v>
                </c:pt>
                <c:pt idx="3">
                  <c:v>1.46</c:v>
                </c:pt>
              </c:numCache>
            </c:numRef>
          </c:yVal>
        </c:ser>
        <c:axId val="80743808"/>
        <c:axId val="83265408"/>
      </c:scatterChart>
      <c:valAx>
        <c:axId val="80743808"/>
        <c:scaling>
          <c:orientation val="minMax"/>
        </c:scaling>
        <c:axPos val="b"/>
        <c:title>
          <c:tx>
            <c:rich>
              <a:bodyPr/>
              <a:lstStyle/>
              <a:p>
                <a:pPr>
                  <a:defRPr sz="800" b="1" i="0" u="none" strike="noStrike" baseline="0">
                    <a:solidFill>
                      <a:srgbClr val="000000"/>
                    </a:solidFill>
                    <a:latin typeface="Arial"/>
                    <a:ea typeface="Arial"/>
                    <a:cs typeface="Arial"/>
                  </a:defRPr>
                </a:pPr>
                <a:r>
                  <a:rPr lang="de-DE"/>
                  <a:t>Gewichtsprozent</a:t>
                </a:r>
              </a:p>
            </c:rich>
          </c:tx>
          <c:layout>
            <c:manualLayout>
              <c:xMode val="edge"/>
              <c:yMode val="edge"/>
              <c:x val="0.4297302972263603"/>
              <c:y val="0.8615384615384617"/>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3265408"/>
        <c:crosses val="autoZero"/>
        <c:crossBetween val="midCat"/>
      </c:valAx>
      <c:valAx>
        <c:axId val="83265408"/>
        <c:scaling>
          <c:orientation val="minMax"/>
        </c:scaling>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Dichte [kg/l]</a:t>
                </a:r>
              </a:p>
            </c:rich>
          </c:tx>
          <c:layout>
            <c:manualLayout>
              <c:xMode val="edge"/>
              <c:yMode val="edge"/>
              <c:x val="4.3243243243243294E-2"/>
              <c:y val="0.35769230769230781"/>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0743808"/>
        <c:crosses val="autoZero"/>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61" footer="0.4921259845000006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sz="900" b="1" i="0" u="none" strike="noStrike" baseline="0">
                <a:solidFill>
                  <a:srgbClr val="000000"/>
                </a:solidFill>
                <a:latin typeface="Arial"/>
                <a:ea typeface="Arial"/>
                <a:cs typeface="Arial"/>
              </a:defRPr>
            </a:pPr>
            <a:r>
              <a:rPr lang="de-DE"/>
              <a:t>Dichte H2SiF6</a:t>
            </a:r>
          </a:p>
        </c:rich>
      </c:tx>
      <c:layout>
        <c:manualLayout>
          <c:xMode val="edge"/>
          <c:yMode val="edge"/>
          <c:x val="0.38918975668582051"/>
          <c:y val="3.8461538461538464E-2"/>
        </c:manualLayout>
      </c:layout>
      <c:spPr>
        <a:noFill/>
        <a:ln w="25400">
          <a:noFill/>
        </a:ln>
      </c:spPr>
    </c:title>
    <c:plotArea>
      <c:layout>
        <c:manualLayout>
          <c:layoutTarget val="inner"/>
          <c:xMode val="edge"/>
          <c:yMode val="edge"/>
          <c:x val="0.1837840263197138"/>
          <c:y val="0.21923076923076923"/>
          <c:w val="0.75675775543411739"/>
          <c:h val="0.53846153846153844"/>
        </c:manualLayout>
      </c:layout>
      <c:scatterChart>
        <c:scatterStyle val="lineMarker"/>
        <c:ser>
          <c:idx val="0"/>
          <c:order val="0"/>
          <c:spPr>
            <a:ln w="28575">
              <a:noFill/>
            </a:ln>
          </c:spPr>
          <c:marker>
            <c:symbol val="diamond"/>
            <c:size val="5"/>
            <c:spPr>
              <a:solidFill>
                <a:srgbClr val="000080"/>
              </a:solidFill>
              <a:ln>
                <a:solidFill>
                  <a:srgbClr val="000080"/>
                </a:solidFill>
                <a:prstDash val="solid"/>
              </a:ln>
            </c:spPr>
          </c:marker>
          <c:xVal>
            <c:numRef>
              <c:f>'HF-HNO3-H2SO4-H2SiF6'!$O$25:$O$28</c:f>
              <c:numCache>
                <c:formatCode>General</c:formatCode>
                <c:ptCount val="4"/>
                <c:pt idx="0">
                  <c:v>25</c:v>
                </c:pt>
                <c:pt idx="1">
                  <c:v>35</c:v>
                </c:pt>
                <c:pt idx="2">
                  <c:v>40</c:v>
                </c:pt>
                <c:pt idx="3">
                  <c:v>61</c:v>
                </c:pt>
              </c:numCache>
            </c:numRef>
          </c:xVal>
          <c:yVal>
            <c:numRef>
              <c:f>'HF-HNO3-H2SO4-H2SiF6'!$P$25:$P$28</c:f>
              <c:numCache>
                <c:formatCode>General</c:formatCode>
                <c:ptCount val="4"/>
                <c:pt idx="0">
                  <c:v>1.22</c:v>
                </c:pt>
                <c:pt idx="1">
                  <c:v>1.38</c:v>
                </c:pt>
                <c:pt idx="2">
                  <c:v>1.39</c:v>
                </c:pt>
                <c:pt idx="3">
                  <c:v>1.46</c:v>
                </c:pt>
              </c:numCache>
            </c:numRef>
          </c:yVal>
        </c:ser>
        <c:axId val="98867072"/>
        <c:axId val="98873728"/>
      </c:scatterChart>
      <c:valAx>
        <c:axId val="98867072"/>
        <c:scaling>
          <c:orientation val="minMax"/>
        </c:scaling>
        <c:axPos val="b"/>
        <c:title>
          <c:tx>
            <c:rich>
              <a:bodyPr/>
              <a:lstStyle/>
              <a:p>
                <a:pPr>
                  <a:defRPr sz="800" b="1" i="0" u="none" strike="noStrike" baseline="0">
                    <a:solidFill>
                      <a:srgbClr val="000000"/>
                    </a:solidFill>
                    <a:latin typeface="Arial"/>
                    <a:ea typeface="Arial"/>
                    <a:cs typeface="Arial"/>
                  </a:defRPr>
                </a:pPr>
                <a:r>
                  <a:rPr lang="de-DE"/>
                  <a:t>Gewichtsprozent</a:t>
                </a:r>
              </a:p>
            </c:rich>
          </c:tx>
          <c:layout>
            <c:manualLayout>
              <c:xMode val="edge"/>
              <c:yMode val="edge"/>
              <c:x val="0.4297302972263603"/>
              <c:y val="0.8615384615384617"/>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873728"/>
        <c:crosses val="autoZero"/>
        <c:crossBetween val="midCat"/>
      </c:valAx>
      <c:valAx>
        <c:axId val="98873728"/>
        <c:scaling>
          <c:orientation val="minMax"/>
        </c:scaling>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Dichte [kg/l]</a:t>
                </a:r>
              </a:p>
            </c:rich>
          </c:tx>
          <c:layout>
            <c:manualLayout>
              <c:xMode val="edge"/>
              <c:yMode val="edge"/>
              <c:x val="4.3243243243243294E-2"/>
              <c:y val="0.35769230769230781"/>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867072"/>
        <c:crosses val="autoZero"/>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72" footer="0.4921259845000007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drawing3.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 Id="rId4" Type="http://schemas.openxmlformats.org/officeDocument/2006/relationships/image" Target="../media/image12.emf"/></Relationships>
</file>

<file path=xl/drawings/_rels/drawing4.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 Id="rId4" Type="http://schemas.openxmlformats.org/officeDocument/2006/relationships/image" Target="../media/image16.emf"/></Relationships>
</file>

<file path=xl/drawings/_rels/drawing5.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7.emf"/><Relationship Id="rId4" Type="http://schemas.openxmlformats.org/officeDocument/2006/relationships/image" Target="../media/image20.emf"/></Relationships>
</file>

<file path=xl/drawings/_rels/drawing6.xml.rels><?xml version="1.0" encoding="UTF-8" standalone="yes"?>
<Relationships xmlns="http://schemas.openxmlformats.org/package/2006/relationships"><Relationship Id="rId3" Type="http://schemas.openxmlformats.org/officeDocument/2006/relationships/image" Target="../media/image23.emf"/><Relationship Id="rId2" Type="http://schemas.openxmlformats.org/officeDocument/2006/relationships/image" Target="../media/image22.emf"/><Relationship Id="rId1" Type="http://schemas.openxmlformats.org/officeDocument/2006/relationships/image" Target="../media/image21.emf"/><Relationship Id="rId5" Type="http://schemas.openxmlformats.org/officeDocument/2006/relationships/image" Target="../media/image25.emf"/><Relationship Id="rId4" Type="http://schemas.openxmlformats.org/officeDocument/2006/relationships/image" Target="../media/image24.emf"/></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9</xdr:col>
      <xdr:colOff>619125</xdr:colOff>
      <xdr:row>22</xdr:row>
      <xdr:rowOff>142875</xdr:rowOff>
    </xdr:from>
    <xdr:to>
      <xdr:col>13</xdr:col>
      <xdr:colOff>638175</xdr:colOff>
      <xdr:row>34</xdr:row>
      <xdr:rowOff>57150</xdr:rowOff>
    </xdr:to>
    <xdr:pic>
      <xdr:nvPicPr>
        <xdr:cNvPr id="140390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477125" y="3895725"/>
          <a:ext cx="2781300" cy="2200275"/>
        </a:xfrm>
        <a:prstGeom prst="rect">
          <a:avLst/>
        </a:prstGeom>
        <a:noFill/>
      </xdr:spPr>
    </xdr:pic>
    <xdr:clientData/>
  </xdr:twoCellAnchor>
  <xdr:twoCellAnchor editAs="oneCell">
    <xdr:from>
      <xdr:col>6</xdr:col>
      <xdr:colOff>9525</xdr:colOff>
      <xdr:row>22</xdr:row>
      <xdr:rowOff>152400</xdr:rowOff>
    </xdr:from>
    <xdr:to>
      <xdr:col>9</xdr:col>
      <xdr:colOff>533400</xdr:colOff>
      <xdr:row>34</xdr:row>
      <xdr:rowOff>66675</xdr:rowOff>
    </xdr:to>
    <xdr:pic>
      <xdr:nvPicPr>
        <xdr:cNvPr id="140390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581525" y="3905250"/>
          <a:ext cx="2809875" cy="2200275"/>
        </a:xfrm>
        <a:prstGeom prst="rect">
          <a:avLst/>
        </a:prstGeom>
        <a:noFill/>
      </xdr:spPr>
    </xdr:pic>
    <xdr:clientData/>
  </xdr:twoCellAnchor>
  <xdr:twoCellAnchor editAs="oneCell">
    <xdr:from>
      <xdr:col>5</xdr:col>
      <xdr:colOff>733425</xdr:colOff>
      <xdr:row>37</xdr:row>
      <xdr:rowOff>114300</xdr:rowOff>
    </xdr:from>
    <xdr:to>
      <xdr:col>9</xdr:col>
      <xdr:colOff>466725</xdr:colOff>
      <xdr:row>49</xdr:row>
      <xdr:rowOff>28575</xdr:rowOff>
    </xdr:to>
    <xdr:pic>
      <xdr:nvPicPr>
        <xdr:cNvPr id="1403907"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4543425" y="6724650"/>
          <a:ext cx="2781300" cy="2200275"/>
        </a:xfrm>
        <a:prstGeom prst="rect">
          <a:avLst/>
        </a:prstGeom>
        <a:noFill/>
      </xdr:spPr>
    </xdr:pic>
    <xdr:clientData/>
  </xdr:twoCellAnchor>
  <xdr:twoCellAnchor editAs="oneCell">
    <xdr:from>
      <xdr:col>9</xdr:col>
      <xdr:colOff>638175</xdr:colOff>
      <xdr:row>37</xdr:row>
      <xdr:rowOff>123825</xdr:rowOff>
    </xdr:from>
    <xdr:to>
      <xdr:col>13</xdr:col>
      <xdr:colOff>723900</xdr:colOff>
      <xdr:row>49</xdr:row>
      <xdr:rowOff>38100</xdr:rowOff>
    </xdr:to>
    <xdr:pic>
      <xdr:nvPicPr>
        <xdr:cNvPr id="1403908"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7496175" y="6734175"/>
          <a:ext cx="2847975" cy="2200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19050</xdr:colOff>
      <xdr:row>22</xdr:row>
      <xdr:rowOff>142875</xdr:rowOff>
    </xdr:from>
    <xdr:to>
      <xdr:col>9</xdr:col>
      <xdr:colOff>514350</xdr:colOff>
      <xdr:row>34</xdr:row>
      <xdr:rowOff>57150</xdr:rowOff>
    </xdr:to>
    <xdr:pic>
      <xdr:nvPicPr>
        <xdr:cNvPr id="140595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705350" y="3905250"/>
          <a:ext cx="2809875" cy="2200275"/>
        </a:xfrm>
        <a:prstGeom prst="rect">
          <a:avLst/>
        </a:prstGeom>
        <a:noFill/>
      </xdr:spPr>
    </xdr:pic>
    <xdr:clientData/>
  </xdr:twoCellAnchor>
  <xdr:twoCellAnchor editAs="oneCell">
    <xdr:from>
      <xdr:col>9</xdr:col>
      <xdr:colOff>571500</xdr:colOff>
      <xdr:row>22</xdr:row>
      <xdr:rowOff>123825</xdr:rowOff>
    </xdr:from>
    <xdr:to>
      <xdr:col>13</xdr:col>
      <xdr:colOff>666750</xdr:colOff>
      <xdr:row>34</xdr:row>
      <xdr:rowOff>38100</xdr:rowOff>
    </xdr:to>
    <xdr:pic>
      <xdr:nvPicPr>
        <xdr:cNvPr id="140595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572375" y="3886200"/>
          <a:ext cx="2781300" cy="2200275"/>
        </a:xfrm>
        <a:prstGeom prst="rect">
          <a:avLst/>
        </a:prstGeom>
        <a:noFill/>
      </xdr:spPr>
    </xdr:pic>
    <xdr:clientData/>
  </xdr:twoCellAnchor>
  <xdr:twoCellAnchor editAs="oneCell">
    <xdr:from>
      <xdr:col>5</xdr:col>
      <xdr:colOff>742950</xdr:colOff>
      <xdr:row>37</xdr:row>
      <xdr:rowOff>85725</xdr:rowOff>
    </xdr:from>
    <xdr:to>
      <xdr:col>9</xdr:col>
      <xdr:colOff>438150</xdr:colOff>
      <xdr:row>49</xdr:row>
      <xdr:rowOff>0</xdr:rowOff>
    </xdr:to>
    <xdr:pic>
      <xdr:nvPicPr>
        <xdr:cNvPr id="1405955"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4657725" y="6705600"/>
          <a:ext cx="2781300" cy="2200275"/>
        </a:xfrm>
        <a:prstGeom prst="rect">
          <a:avLst/>
        </a:prstGeom>
        <a:noFill/>
      </xdr:spPr>
    </xdr:pic>
    <xdr:clientData/>
  </xdr:twoCellAnchor>
  <xdr:twoCellAnchor editAs="oneCell">
    <xdr:from>
      <xdr:col>9</xdr:col>
      <xdr:colOff>533400</xdr:colOff>
      <xdr:row>37</xdr:row>
      <xdr:rowOff>85725</xdr:rowOff>
    </xdr:from>
    <xdr:to>
      <xdr:col>14</xdr:col>
      <xdr:colOff>0</xdr:colOff>
      <xdr:row>49</xdr:row>
      <xdr:rowOff>0</xdr:rowOff>
    </xdr:to>
    <xdr:pic>
      <xdr:nvPicPr>
        <xdr:cNvPr id="1405956"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7534275" y="6705600"/>
          <a:ext cx="2847975" cy="2200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742950</xdr:colOff>
      <xdr:row>22</xdr:row>
      <xdr:rowOff>104775</xdr:rowOff>
    </xdr:from>
    <xdr:to>
      <xdr:col>9</xdr:col>
      <xdr:colOff>533400</xdr:colOff>
      <xdr:row>34</xdr:row>
      <xdr:rowOff>19050</xdr:rowOff>
    </xdr:to>
    <xdr:pic>
      <xdr:nvPicPr>
        <xdr:cNvPr id="140697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572000" y="3476625"/>
          <a:ext cx="2876550" cy="2200275"/>
        </a:xfrm>
        <a:prstGeom prst="rect">
          <a:avLst/>
        </a:prstGeom>
        <a:noFill/>
      </xdr:spPr>
    </xdr:pic>
    <xdr:clientData/>
  </xdr:twoCellAnchor>
  <xdr:twoCellAnchor editAs="oneCell">
    <xdr:from>
      <xdr:col>9</xdr:col>
      <xdr:colOff>762000</xdr:colOff>
      <xdr:row>22</xdr:row>
      <xdr:rowOff>95250</xdr:rowOff>
    </xdr:from>
    <xdr:to>
      <xdr:col>13</xdr:col>
      <xdr:colOff>447675</xdr:colOff>
      <xdr:row>34</xdr:row>
      <xdr:rowOff>9525</xdr:rowOff>
    </xdr:to>
    <xdr:pic>
      <xdr:nvPicPr>
        <xdr:cNvPr id="140697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677150" y="3467100"/>
          <a:ext cx="2781300" cy="2200275"/>
        </a:xfrm>
        <a:prstGeom prst="rect">
          <a:avLst/>
        </a:prstGeom>
        <a:noFill/>
      </xdr:spPr>
    </xdr:pic>
    <xdr:clientData/>
  </xdr:twoCellAnchor>
  <xdr:twoCellAnchor editAs="oneCell">
    <xdr:from>
      <xdr:col>6</xdr:col>
      <xdr:colOff>0</xdr:colOff>
      <xdr:row>37</xdr:row>
      <xdr:rowOff>85725</xdr:rowOff>
    </xdr:from>
    <xdr:to>
      <xdr:col>9</xdr:col>
      <xdr:colOff>466725</xdr:colOff>
      <xdr:row>49</xdr:row>
      <xdr:rowOff>0</xdr:rowOff>
    </xdr:to>
    <xdr:pic>
      <xdr:nvPicPr>
        <xdr:cNvPr id="1406979"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4600575" y="6315075"/>
          <a:ext cx="2781300" cy="2200275"/>
        </a:xfrm>
        <a:prstGeom prst="rect">
          <a:avLst/>
        </a:prstGeom>
        <a:noFill/>
      </xdr:spPr>
    </xdr:pic>
    <xdr:clientData/>
  </xdr:twoCellAnchor>
  <xdr:twoCellAnchor editAs="oneCell">
    <xdr:from>
      <xdr:col>10</xdr:col>
      <xdr:colOff>0</xdr:colOff>
      <xdr:row>37</xdr:row>
      <xdr:rowOff>95250</xdr:rowOff>
    </xdr:from>
    <xdr:to>
      <xdr:col>13</xdr:col>
      <xdr:colOff>523875</xdr:colOff>
      <xdr:row>49</xdr:row>
      <xdr:rowOff>9525</xdr:rowOff>
    </xdr:to>
    <xdr:pic>
      <xdr:nvPicPr>
        <xdr:cNvPr id="1406980"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7686675" y="6324600"/>
          <a:ext cx="2847975" cy="2200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762000</xdr:colOff>
      <xdr:row>22</xdr:row>
      <xdr:rowOff>95250</xdr:rowOff>
    </xdr:from>
    <xdr:to>
      <xdr:col>9</xdr:col>
      <xdr:colOff>552450</xdr:colOff>
      <xdr:row>34</xdr:row>
      <xdr:rowOff>9525</xdr:rowOff>
    </xdr:to>
    <xdr:pic>
      <xdr:nvPicPr>
        <xdr:cNvPr id="140800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591050" y="3838575"/>
          <a:ext cx="2876550" cy="2200275"/>
        </a:xfrm>
        <a:prstGeom prst="rect">
          <a:avLst/>
        </a:prstGeom>
        <a:noFill/>
      </xdr:spPr>
    </xdr:pic>
    <xdr:clientData/>
  </xdr:twoCellAnchor>
  <xdr:twoCellAnchor editAs="oneCell">
    <xdr:from>
      <xdr:col>9</xdr:col>
      <xdr:colOff>752475</xdr:colOff>
      <xdr:row>22</xdr:row>
      <xdr:rowOff>95250</xdr:rowOff>
    </xdr:from>
    <xdr:to>
      <xdr:col>14</xdr:col>
      <xdr:colOff>257175</xdr:colOff>
      <xdr:row>34</xdr:row>
      <xdr:rowOff>9525</xdr:rowOff>
    </xdr:to>
    <xdr:pic>
      <xdr:nvPicPr>
        <xdr:cNvPr id="140800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667625" y="3838575"/>
          <a:ext cx="2781300" cy="2200275"/>
        </a:xfrm>
        <a:prstGeom prst="rect">
          <a:avLst/>
        </a:prstGeom>
        <a:noFill/>
      </xdr:spPr>
    </xdr:pic>
    <xdr:clientData/>
  </xdr:twoCellAnchor>
  <xdr:twoCellAnchor editAs="oneCell">
    <xdr:from>
      <xdr:col>6</xdr:col>
      <xdr:colOff>9525</xdr:colOff>
      <xdr:row>37</xdr:row>
      <xdr:rowOff>104775</xdr:rowOff>
    </xdr:from>
    <xdr:to>
      <xdr:col>9</xdr:col>
      <xdr:colOff>476250</xdr:colOff>
      <xdr:row>49</xdr:row>
      <xdr:rowOff>19050</xdr:rowOff>
    </xdr:to>
    <xdr:pic>
      <xdr:nvPicPr>
        <xdr:cNvPr id="1408003"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4610100" y="6705600"/>
          <a:ext cx="2781300" cy="2200275"/>
        </a:xfrm>
        <a:prstGeom prst="rect">
          <a:avLst/>
        </a:prstGeom>
        <a:noFill/>
      </xdr:spPr>
    </xdr:pic>
    <xdr:clientData/>
  </xdr:twoCellAnchor>
  <xdr:twoCellAnchor editAs="oneCell">
    <xdr:from>
      <xdr:col>9</xdr:col>
      <xdr:colOff>762000</xdr:colOff>
      <xdr:row>37</xdr:row>
      <xdr:rowOff>95250</xdr:rowOff>
    </xdr:from>
    <xdr:to>
      <xdr:col>14</xdr:col>
      <xdr:colOff>333375</xdr:colOff>
      <xdr:row>49</xdr:row>
      <xdr:rowOff>9525</xdr:rowOff>
    </xdr:to>
    <xdr:pic>
      <xdr:nvPicPr>
        <xdr:cNvPr id="1408004"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7677150" y="6696075"/>
          <a:ext cx="2847975" cy="2200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9525</xdr:colOff>
      <xdr:row>21</xdr:row>
      <xdr:rowOff>504825</xdr:rowOff>
    </xdr:from>
    <xdr:to>
      <xdr:col>9</xdr:col>
      <xdr:colOff>504825</xdr:colOff>
      <xdr:row>33</xdr:row>
      <xdr:rowOff>38100</xdr:rowOff>
    </xdr:to>
    <xdr:pic>
      <xdr:nvPicPr>
        <xdr:cNvPr id="1410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610100" y="3676650"/>
          <a:ext cx="2809875" cy="2200275"/>
        </a:xfrm>
        <a:prstGeom prst="rect">
          <a:avLst/>
        </a:prstGeom>
        <a:noFill/>
      </xdr:spPr>
    </xdr:pic>
    <xdr:clientData/>
  </xdr:twoCellAnchor>
  <xdr:twoCellAnchor editAs="oneCell">
    <xdr:from>
      <xdr:col>9</xdr:col>
      <xdr:colOff>752475</xdr:colOff>
      <xdr:row>21</xdr:row>
      <xdr:rowOff>476250</xdr:rowOff>
    </xdr:from>
    <xdr:to>
      <xdr:col>14</xdr:col>
      <xdr:colOff>323850</xdr:colOff>
      <xdr:row>33</xdr:row>
      <xdr:rowOff>9525</xdr:rowOff>
    </xdr:to>
    <xdr:pic>
      <xdr:nvPicPr>
        <xdr:cNvPr id="1410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667625" y="3648075"/>
          <a:ext cx="2847975" cy="2200275"/>
        </a:xfrm>
        <a:prstGeom prst="rect">
          <a:avLst/>
        </a:prstGeom>
        <a:noFill/>
      </xdr:spPr>
    </xdr:pic>
    <xdr:clientData/>
  </xdr:twoCellAnchor>
  <xdr:twoCellAnchor editAs="oneCell">
    <xdr:from>
      <xdr:col>6</xdr:col>
      <xdr:colOff>9525</xdr:colOff>
      <xdr:row>36</xdr:row>
      <xdr:rowOff>95250</xdr:rowOff>
    </xdr:from>
    <xdr:to>
      <xdr:col>9</xdr:col>
      <xdr:colOff>542925</xdr:colOff>
      <xdr:row>48</xdr:row>
      <xdr:rowOff>9525</xdr:rowOff>
    </xdr:to>
    <xdr:pic>
      <xdr:nvPicPr>
        <xdr:cNvPr id="1410051"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4610100" y="6505575"/>
          <a:ext cx="2847975" cy="2200275"/>
        </a:xfrm>
        <a:prstGeom prst="rect">
          <a:avLst/>
        </a:prstGeom>
        <a:noFill/>
      </xdr:spPr>
    </xdr:pic>
    <xdr:clientData/>
  </xdr:twoCellAnchor>
  <xdr:twoCellAnchor editAs="oneCell">
    <xdr:from>
      <xdr:col>10</xdr:col>
      <xdr:colOff>0</xdr:colOff>
      <xdr:row>36</xdr:row>
      <xdr:rowOff>85725</xdr:rowOff>
    </xdr:from>
    <xdr:to>
      <xdr:col>14</xdr:col>
      <xdr:colOff>409575</xdr:colOff>
      <xdr:row>48</xdr:row>
      <xdr:rowOff>0</xdr:rowOff>
    </xdr:to>
    <xdr:pic>
      <xdr:nvPicPr>
        <xdr:cNvPr id="1410052"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7686675" y="6496050"/>
          <a:ext cx="2914650" cy="22002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0</xdr:colOff>
      <xdr:row>52</xdr:row>
      <xdr:rowOff>0</xdr:rowOff>
    </xdr:from>
    <xdr:to>
      <xdr:col>14</xdr:col>
      <xdr:colOff>409575</xdr:colOff>
      <xdr:row>63</xdr:row>
      <xdr:rowOff>104775</xdr:rowOff>
    </xdr:to>
    <xdr:pic>
      <xdr:nvPicPr>
        <xdr:cNvPr id="1403907"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7686675" y="10077450"/>
          <a:ext cx="2876550" cy="2200275"/>
        </a:xfrm>
        <a:prstGeom prst="rect">
          <a:avLst/>
        </a:prstGeom>
        <a:noFill/>
      </xdr:spPr>
    </xdr:pic>
    <xdr:clientData/>
  </xdr:twoCellAnchor>
  <xdr:twoCellAnchor>
    <xdr:from>
      <xdr:col>7</xdr:col>
      <xdr:colOff>295275</xdr:colOff>
      <xdr:row>5</xdr:row>
      <xdr:rowOff>180975</xdr:rowOff>
    </xdr:from>
    <xdr:to>
      <xdr:col>8</xdr:col>
      <xdr:colOff>114300</xdr:colOff>
      <xdr:row>8</xdr:row>
      <xdr:rowOff>19051</xdr:rowOff>
    </xdr:to>
    <xdr:sp macro="" textlink="">
      <xdr:nvSpPr>
        <xdr:cNvPr id="7" name="Ellipse 6"/>
        <xdr:cNvSpPr/>
      </xdr:nvSpPr>
      <xdr:spPr>
        <a:xfrm>
          <a:off x="5667375" y="1266825"/>
          <a:ext cx="590550" cy="409576"/>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lang="de-DE" sz="1100"/>
        </a:p>
      </xdr:txBody>
    </xdr:sp>
    <xdr:clientData/>
  </xdr:twoCellAnchor>
  <xdr:twoCellAnchor>
    <xdr:from>
      <xdr:col>8</xdr:col>
      <xdr:colOff>27816</xdr:colOff>
      <xdr:row>7</xdr:row>
      <xdr:rowOff>149570</xdr:rowOff>
    </xdr:from>
    <xdr:to>
      <xdr:col>8</xdr:col>
      <xdr:colOff>666750</xdr:colOff>
      <xdr:row>9</xdr:row>
      <xdr:rowOff>133350</xdr:rowOff>
    </xdr:to>
    <xdr:cxnSp macro="">
      <xdr:nvCxnSpPr>
        <xdr:cNvPr id="9" name="Gerade Verbindung mit Pfeil 8"/>
        <xdr:cNvCxnSpPr>
          <a:stCxn id="7" idx="5"/>
        </xdr:cNvCxnSpPr>
      </xdr:nvCxnSpPr>
      <xdr:spPr>
        <a:xfrm>
          <a:off x="6171441" y="1616420"/>
          <a:ext cx="638934" cy="3647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28575</xdr:colOff>
      <xdr:row>23</xdr:row>
      <xdr:rowOff>57150</xdr:rowOff>
    </xdr:from>
    <xdr:to>
      <xdr:col>18</xdr:col>
      <xdr:colOff>590550</xdr:colOff>
      <xdr:row>31</xdr:row>
      <xdr:rowOff>114300</xdr:rowOff>
    </xdr:to>
    <xdr:pic>
      <xdr:nvPicPr>
        <xdr:cNvPr id="1403915" name="Picture 11"/>
        <xdr:cNvPicPr>
          <a:picLocks noChangeAspect="1" noChangeArrowheads="1"/>
        </xdr:cNvPicPr>
      </xdr:nvPicPr>
      <xdr:blipFill>
        <a:blip xmlns:r="http://schemas.openxmlformats.org/officeDocument/2006/relationships" r:embed="rId2" cstate="print"/>
        <a:srcRect/>
        <a:stretch>
          <a:fillRect/>
        </a:stretch>
      </xdr:blipFill>
      <xdr:spPr bwMode="auto">
        <a:xfrm>
          <a:off x="10944225" y="4972050"/>
          <a:ext cx="2847975" cy="2200275"/>
        </a:xfrm>
        <a:prstGeom prst="rect">
          <a:avLst/>
        </a:prstGeom>
        <a:noFill/>
      </xdr:spPr>
    </xdr:pic>
    <xdr:clientData/>
  </xdr:twoCellAnchor>
  <xdr:twoCellAnchor editAs="oneCell">
    <xdr:from>
      <xdr:col>10</xdr:col>
      <xdr:colOff>0</xdr:colOff>
      <xdr:row>23</xdr:row>
      <xdr:rowOff>0</xdr:rowOff>
    </xdr:from>
    <xdr:to>
      <xdr:col>14</xdr:col>
      <xdr:colOff>342900</xdr:colOff>
      <xdr:row>31</xdr:row>
      <xdr:rowOff>57150</xdr:rowOff>
    </xdr:to>
    <xdr:pic>
      <xdr:nvPicPr>
        <xdr:cNvPr id="1403916" name="Picture 12"/>
        <xdr:cNvPicPr>
          <a:picLocks noChangeAspect="1" noChangeArrowheads="1"/>
        </xdr:cNvPicPr>
      </xdr:nvPicPr>
      <xdr:blipFill>
        <a:blip xmlns:r="http://schemas.openxmlformats.org/officeDocument/2006/relationships" r:embed="rId3" cstate="print"/>
        <a:srcRect/>
        <a:stretch>
          <a:fillRect/>
        </a:stretch>
      </xdr:blipFill>
      <xdr:spPr bwMode="auto">
        <a:xfrm>
          <a:off x="7686675" y="4914900"/>
          <a:ext cx="2809875" cy="2200275"/>
        </a:xfrm>
        <a:prstGeom prst="rect">
          <a:avLst/>
        </a:prstGeom>
        <a:noFill/>
      </xdr:spPr>
    </xdr:pic>
    <xdr:clientData/>
  </xdr:twoCellAnchor>
  <xdr:twoCellAnchor editAs="oneCell">
    <xdr:from>
      <xdr:col>10</xdr:col>
      <xdr:colOff>0</xdr:colOff>
      <xdr:row>36</xdr:row>
      <xdr:rowOff>0</xdr:rowOff>
    </xdr:from>
    <xdr:to>
      <xdr:col>14</xdr:col>
      <xdr:colOff>381000</xdr:colOff>
      <xdr:row>47</xdr:row>
      <xdr:rowOff>104775</xdr:rowOff>
    </xdr:to>
    <xdr:pic>
      <xdr:nvPicPr>
        <xdr:cNvPr id="1403918" name="Picture 14"/>
        <xdr:cNvPicPr>
          <a:picLocks noChangeAspect="1" noChangeArrowheads="1"/>
        </xdr:cNvPicPr>
      </xdr:nvPicPr>
      <xdr:blipFill>
        <a:blip xmlns:r="http://schemas.openxmlformats.org/officeDocument/2006/relationships" r:embed="rId4" cstate="print"/>
        <a:srcRect/>
        <a:stretch>
          <a:fillRect/>
        </a:stretch>
      </xdr:blipFill>
      <xdr:spPr bwMode="auto">
        <a:xfrm>
          <a:off x="7686675" y="8010525"/>
          <a:ext cx="2847975" cy="2200275"/>
        </a:xfrm>
        <a:prstGeom prst="rect">
          <a:avLst/>
        </a:prstGeom>
        <a:noFill/>
      </xdr:spPr>
    </xdr:pic>
    <xdr:clientData/>
  </xdr:twoCellAnchor>
  <xdr:twoCellAnchor editAs="oneCell">
    <xdr:from>
      <xdr:col>15</xdr:col>
      <xdr:colOff>0</xdr:colOff>
      <xdr:row>36</xdr:row>
      <xdr:rowOff>0</xdr:rowOff>
    </xdr:from>
    <xdr:to>
      <xdr:col>18</xdr:col>
      <xdr:colOff>628650</xdr:colOff>
      <xdr:row>47</xdr:row>
      <xdr:rowOff>104775</xdr:rowOff>
    </xdr:to>
    <xdr:pic>
      <xdr:nvPicPr>
        <xdr:cNvPr id="1403919" name="Picture 15"/>
        <xdr:cNvPicPr>
          <a:picLocks noChangeAspect="1" noChangeArrowheads="1"/>
        </xdr:cNvPicPr>
      </xdr:nvPicPr>
      <xdr:blipFill>
        <a:blip xmlns:r="http://schemas.openxmlformats.org/officeDocument/2006/relationships" r:embed="rId5" cstate="print"/>
        <a:srcRect/>
        <a:stretch>
          <a:fillRect/>
        </a:stretch>
      </xdr:blipFill>
      <xdr:spPr bwMode="auto">
        <a:xfrm>
          <a:off x="10915650" y="8010525"/>
          <a:ext cx="2914650" cy="22002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428625</xdr:colOff>
      <xdr:row>26</xdr:row>
      <xdr:rowOff>123825</xdr:rowOff>
    </xdr:from>
    <xdr:to>
      <xdr:col>15</xdr:col>
      <xdr:colOff>133350</xdr:colOff>
      <xdr:row>39</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133350</xdr:colOff>
      <xdr:row>9</xdr:row>
      <xdr:rowOff>76200</xdr:rowOff>
    </xdr:from>
    <xdr:to>
      <xdr:col>8</xdr:col>
      <xdr:colOff>628650</xdr:colOff>
      <xdr:row>10</xdr:row>
      <xdr:rowOff>57150</xdr:rowOff>
    </xdr:to>
    <xdr:cxnSp macro="">
      <xdr:nvCxnSpPr>
        <xdr:cNvPr id="5" name="Gerade Verbindung mit Pfeil 4"/>
        <xdr:cNvCxnSpPr/>
      </xdr:nvCxnSpPr>
      <xdr:spPr>
        <a:xfrm>
          <a:off x="6267450" y="1924050"/>
          <a:ext cx="495300"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447675</xdr:colOff>
      <xdr:row>28</xdr:row>
      <xdr:rowOff>161925</xdr:rowOff>
    </xdr:from>
    <xdr:to>
      <xdr:col>19</xdr:col>
      <xdr:colOff>152400</xdr:colOff>
      <xdr:row>41</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123825</xdr:colOff>
      <xdr:row>10</xdr:row>
      <xdr:rowOff>57150</xdr:rowOff>
    </xdr:from>
    <xdr:to>
      <xdr:col>8</xdr:col>
      <xdr:colOff>628650</xdr:colOff>
      <xdr:row>11</xdr:row>
      <xdr:rowOff>76200</xdr:rowOff>
    </xdr:to>
    <xdr:cxnSp macro="">
      <xdr:nvCxnSpPr>
        <xdr:cNvPr id="6" name="Gerade Verbindung mit Pfeil 5"/>
        <xdr:cNvCxnSpPr/>
      </xdr:nvCxnSpPr>
      <xdr:spPr>
        <a:xfrm>
          <a:off x="6257925" y="2095500"/>
          <a:ext cx="504825"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handymath.com/cgi-bin/spcfgrv.cgi?submit=Entry"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15"/>
  <sheetViews>
    <sheetView workbookViewId="0">
      <selection activeCell="A22" sqref="A22"/>
    </sheetView>
  </sheetViews>
  <sheetFormatPr baseColWidth="10" defaultRowHeight="12.75"/>
  <cols>
    <col min="1" max="1" width="159.5703125" customWidth="1"/>
  </cols>
  <sheetData>
    <row r="1" spans="1:1">
      <c r="A1" s="123" t="s">
        <v>70</v>
      </c>
    </row>
    <row r="2" spans="1:1">
      <c r="A2" s="123" t="s">
        <v>62</v>
      </c>
    </row>
    <row r="3" spans="1:1">
      <c r="A3" s="123"/>
    </row>
    <row r="4" spans="1:1" ht="25.5">
      <c r="A4" s="122" t="s">
        <v>68</v>
      </c>
    </row>
    <row r="5" spans="1:1">
      <c r="A5" s="122"/>
    </row>
    <row r="6" spans="1:1" ht="25.5">
      <c r="A6" s="122" t="s">
        <v>60</v>
      </c>
    </row>
    <row r="7" spans="1:1">
      <c r="A7" s="122"/>
    </row>
    <row r="8" spans="1:1">
      <c r="A8" s="122" t="s">
        <v>61</v>
      </c>
    </row>
    <row r="11" spans="1:1" ht="25.5">
      <c r="A11" s="124" t="s">
        <v>69</v>
      </c>
    </row>
    <row r="12" spans="1:1">
      <c r="A12" s="122"/>
    </row>
    <row r="13" spans="1:1" ht="25.5">
      <c r="A13" s="124" t="s">
        <v>63</v>
      </c>
    </row>
    <row r="14" spans="1:1">
      <c r="A14" s="122"/>
    </row>
    <row r="15" spans="1:1">
      <c r="A15" s="122" t="s">
        <v>64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Q423"/>
  <sheetViews>
    <sheetView workbookViewId="0">
      <selection activeCell="J25" sqref="J25"/>
    </sheetView>
  </sheetViews>
  <sheetFormatPr baseColWidth="10" defaultRowHeight="12.75"/>
  <cols>
    <col min="9" max="11" width="11.42578125" style="50"/>
    <col min="12" max="12" width="11.5703125" style="50" bestFit="1" customWidth="1"/>
    <col min="13" max="17" width="11.42578125" style="50"/>
    <col min="18" max="16384" width="11.42578125" style="1"/>
  </cols>
  <sheetData>
    <row r="1" spans="1:17" ht="18.75" customHeight="1">
      <c r="A1" s="50"/>
      <c r="B1" s="10" t="s">
        <v>113</v>
      </c>
      <c r="C1" s="161" t="s">
        <v>115</v>
      </c>
      <c r="D1" s="161"/>
      <c r="E1" s="11" t="s">
        <v>114</v>
      </c>
      <c r="F1" s="50"/>
      <c r="G1" s="50"/>
      <c r="H1" s="50"/>
    </row>
    <row r="2" spans="1:17">
      <c r="A2" s="50"/>
      <c r="B2" s="50"/>
      <c r="C2" s="50"/>
      <c r="D2" s="50"/>
      <c r="E2" s="50"/>
      <c r="F2" s="50"/>
      <c r="G2" s="50"/>
      <c r="H2" s="50"/>
    </row>
    <row r="3" spans="1:17" s="2" customFormat="1" ht="24" customHeight="1">
      <c r="A3" s="30"/>
      <c r="B3" s="159" t="s">
        <v>15</v>
      </c>
      <c r="C3" s="159"/>
      <c r="D3" s="159"/>
      <c r="E3" s="159"/>
      <c r="F3" s="159"/>
      <c r="G3" s="159"/>
      <c r="H3" s="47" t="s">
        <v>16</v>
      </c>
      <c r="I3" s="159" t="s">
        <v>17</v>
      </c>
      <c r="J3" s="159"/>
      <c r="K3" s="159"/>
      <c r="L3" s="159"/>
      <c r="M3" s="160"/>
      <c r="N3" s="15"/>
      <c r="O3" s="15"/>
      <c r="P3" s="15"/>
      <c r="Q3" s="15"/>
    </row>
    <row r="4" spans="1:17" s="3" customFormat="1" ht="15" customHeight="1">
      <c r="A4" s="49"/>
      <c r="B4" s="156" t="s">
        <v>10</v>
      </c>
      <c r="C4" s="38" t="s">
        <v>14</v>
      </c>
      <c r="D4" s="38" t="s">
        <v>12</v>
      </c>
      <c r="E4" s="38" t="s">
        <v>9</v>
      </c>
      <c r="F4" s="38" t="s">
        <v>13</v>
      </c>
      <c r="G4" s="38" t="s">
        <v>8</v>
      </c>
      <c r="H4" s="39" t="s">
        <v>11</v>
      </c>
      <c r="I4" s="38" t="s">
        <v>6</v>
      </c>
      <c r="J4" s="38" t="s">
        <v>7</v>
      </c>
      <c r="K4" s="48" t="s">
        <v>8</v>
      </c>
      <c r="L4" s="48" t="s">
        <v>9</v>
      </c>
      <c r="M4" s="40" t="s">
        <v>10</v>
      </c>
      <c r="N4" s="181"/>
      <c r="O4" s="181"/>
      <c r="P4" s="181"/>
      <c r="Q4" s="181"/>
    </row>
    <row r="5" spans="1:17" s="2" customFormat="1" ht="15" customHeight="1">
      <c r="A5" s="32" t="s">
        <v>1</v>
      </c>
      <c r="B5" s="35">
        <v>100</v>
      </c>
      <c r="C5" s="25">
        <f>B5*10</f>
        <v>1000</v>
      </c>
      <c r="D5" s="25">
        <v>1</v>
      </c>
      <c r="E5" s="25">
        <f>C5*D5</f>
        <v>1000</v>
      </c>
      <c r="F5" s="59">
        <v>18.015280000000001</v>
      </c>
      <c r="G5" s="59">
        <f>E5/F5</f>
        <v>55.508435061791985</v>
      </c>
      <c r="H5" s="62">
        <v>41</v>
      </c>
      <c r="I5" s="25"/>
      <c r="J5" s="25"/>
      <c r="K5" s="42"/>
      <c r="L5" s="43"/>
      <c r="M5" s="44"/>
      <c r="N5" s="15"/>
      <c r="O5" s="15"/>
      <c r="P5" s="15"/>
      <c r="Q5" s="15"/>
    </row>
    <row r="6" spans="1:17" s="67" customFormat="1" ht="15" customHeight="1">
      <c r="A6" s="63" t="s">
        <v>2</v>
      </c>
      <c r="B6" s="64">
        <v>50</v>
      </c>
      <c r="C6" s="65">
        <f>B6*10</f>
        <v>500</v>
      </c>
      <c r="D6" s="147">
        <f>1.0121289+0.0030592*B6-2.2735*10^-5*(B6-25.5)^2-2.307*10^-8*(B6-25.5)^3 + 9.9567*10^-9*(B6-25.5)^4 + 2.984*10^-10*(B6-25.5)^5</f>
        <v>1.1573244272754688</v>
      </c>
      <c r="E6" s="66">
        <f>C6*D6</f>
        <v>578.66221363773445</v>
      </c>
      <c r="F6" s="66">
        <v>20.0063</v>
      </c>
      <c r="G6" s="66">
        <f>E6/F6</f>
        <v>28.923999622005791</v>
      </c>
      <c r="H6" s="96">
        <v>4</v>
      </c>
      <c r="I6" s="66">
        <f>H6*G6</f>
        <v>115.69599848802316</v>
      </c>
      <c r="J6" s="66">
        <f>E6*H6</f>
        <v>2314.6488545509378</v>
      </c>
      <c r="K6" s="90">
        <f>I6/H8</f>
        <v>2.3139199697604633</v>
      </c>
      <c r="L6" s="90">
        <f>J6/H8</f>
        <v>46.292977091018756</v>
      </c>
      <c r="M6" s="69">
        <f>L6/D8/10</f>
        <v>4.5009519253849124</v>
      </c>
      <c r="N6" s="70"/>
      <c r="O6" s="70"/>
      <c r="P6" s="70"/>
      <c r="Q6" s="70"/>
    </row>
    <row r="7" spans="1:17" s="2" customFormat="1" ht="15" customHeight="1">
      <c r="A7" s="32" t="s">
        <v>26</v>
      </c>
      <c r="B7" s="24">
        <v>32</v>
      </c>
      <c r="C7" s="25">
        <f>B7*10</f>
        <v>320</v>
      </c>
      <c r="D7" s="144">
        <f xml:space="preserve"> 0.9943182 + 0.0051798*B7 + 0.0000045364*(B7-20.3439)^2 - 0.00000090725*(B7-20.3439)^3 - 0.000000010828*(B7-20.3439)^4 + 0.0000000011224*(B7-20.3439)^5</f>
        <v>1.1592929900098503</v>
      </c>
      <c r="E7" s="59">
        <f>C7*D7</f>
        <v>370.97375680315213</v>
      </c>
      <c r="F7" s="59">
        <v>36.460900000000002</v>
      </c>
      <c r="G7" s="59">
        <f>E7/F7</f>
        <v>10.174563897302374</v>
      </c>
      <c r="H7" s="62">
        <v>5</v>
      </c>
      <c r="I7" s="59">
        <f>H7*G7</f>
        <v>50.872819486511872</v>
      </c>
      <c r="J7" s="59">
        <f>E7*H7</f>
        <v>1854.8687840157606</v>
      </c>
      <c r="K7" s="55">
        <f>I7/H8</f>
        <v>1.0174563897302376</v>
      </c>
      <c r="L7" s="55">
        <f>J7/H8</f>
        <v>37.09737568031521</v>
      </c>
      <c r="M7" s="54">
        <f>L7/D8/10</f>
        <v>3.6068862922068683</v>
      </c>
      <c r="N7" s="15"/>
      <c r="O7" s="15"/>
      <c r="P7" s="15"/>
      <c r="Q7" s="15"/>
    </row>
    <row r="8" spans="1:17" s="6" customFormat="1" ht="15" customHeight="1">
      <c r="A8" s="33" t="s">
        <v>5</v>
      </c>
      <c r="B8" s="34"/>
      <c r="C8" s="34"/>
      <c r="D8" s="88">
        <f>(D5*H5+D6*H6+D7*H7)/H8</f>
        <v>1.0285152531830226</v>
      </c>
      <c r="E8" s="100"/>
      <c r="F8" s="100"/>
      <c r="G8" s="100"/>
      <c r="H8" s="101">
        <f>H5+H7+H6</f>
        <v>50</v>
      </c>
      <c r="I8" s="100"/>
      <c r="J8" s="100"/>
      <c r="K8" s="100"/>
      <c r="L8" s="100"/>
      <c r="M8" s="58"/>
      <c r="N8" s="15"/>
      <c r="O8" s="15"/>
      <c r="P8" s="15"/>
      <c r="Q8" s="15"/>
    </row>
    <row r="9" spans="1:17" s="6" customFormat="1" ht="15" customHeight="1">
      <c r="A9" s="35"/>
      <c r="B9" s="35"/>
      <c r="C9" s="35"/>
      <c r="D9" s="99"/>
      <c r="E9" s="99"/>
      <c r="F9" s="99"/>
      <c r="G9" s="99"/>
      <c r="H9" s="99"/>
      <c r="I9" s="99"/>
      <c r="J9" s="99"/>
      <c r="K9" s="99"/>
      <c r="L9" s="99"/>
      <c r="M9" s="99"/>
      <c r="N9" s="15"/>
      <c r="O9" s="15"/>
      <c r="P9" s="15"/>
      <c r="Q9" s="15"/>
    </row>
    <row r="10" spans="1:17" s="6" customFormat="1" ht="30" customHeight="1">
      <c r="A10" s="30"/>
      <c r="B10" s="177" t="s">
        <v>15</v>
      </c>
      <c r="C10" s="163"/>
      <c r="D10" s="163"/>
      <c r="E10" s="163"/>
      <c r="F10" s="47"/>
      <c r="G10" s="47"/>
      <c r="H10" s="20" t="s">
        <v>16</v>
      </c>
      <c r="I10" s="99"/>
      <c r="J10" s="99"/>
      <c r="K10" s="99"/>
      <c r="L10" s="99"/>
      <c r="M10" s="99"/>
      <c r="N10" s="15"/>
      <c r="O10" s="15"/>
      <c r="P10" s="15"/>
      <c r="Q10" s="15"/>
    </row>
    <row r="11" spans="1:17" s="6" customFormat="1" ht="15" customHeight="1">
      <c r="A11" s="49"/>
      <c r="B11" s="156" t="s">
        <v>10</v>
      </c>
      <c r="C11" s="38" t="s">
        <v>14</v>
      </c>
      <c r="D11" s="38" t="s">
        <v>12</v>
      </c>
      <c r="E11" s="38" t="s">
        <v>9</v>
      </c>
      <c r="F11" s="39" t="s">
        <v>24</v>
      </c>
      <c r="G11" s="56" t="s">
        <v>110</v>
      </c>
      <c r="H11" s="40" t="s">
        <v>11</v>
      </c>
      <c r="I11" s="99"/>
      <c r="J11" s="99"/>
      <c r="K11" s="99"/>
      <c r="L11" s="99"/>
      <c r="M11" s="99"/>
      <c r="N11" s="15"/>
      <c r="O11" s="15"/>
      <c r="P11" s="15"/>
      <c r="Q11" s="15"/>
    </row>
    <row r="12" spans="1:17" s="6" customFormat="1" ht="15" customHeight="1">
      <c r="A12" s="32" t="s">
        <v>1</v>
      </c>
      <c r="B12" s="35"/>
      <c r="C12" s="35"/>
      <c r="D12" s="35"/>
      <c r="E12" s="35"/>
      <c r="F12" s="35"/>
      <c r="G12" s="57"/>
      <c r="H12" s="54">
        <f>F15-H14-H13</f>
        <v>41.000048654874035</v>
      </c>
      <c r="I12" s="99"/>
      <c r="J12" s="99"/>
      <c r="K12" s="99"/>
      <c r="L12" s="99"/>
      <c r="M12" s="99"/>
      <c r="N12" s="15"/>
      <c r="O12" s="15"/>
      <c r="P12" s="15"/>
      <c r="Q12" s="15"/>
    </row>
    <row r="13" spans="1:17" s="6" customFormat="1" ht="15" customHeight="1">
      <c r="A13" s="63" t="s">
        <v>2</v>
      </c>
      <c r="B13" s="64">
        <v>50</v>
      </c>
      <c r="C13" s="65">
        <f>B13*10</f>
        <v>500</v>
      </c>
      <c r="D13" s="147">
        <f>1.0121289+0.0030592*B13-2.2735*10^-5*(B13-25.5)^2-2.307*10^-8*(B13-25.5)^3 + 9.9567*10^-9*(B13-25.5)^4 + 2.984*10^-10*(B13-25.5)^5</f>
        <v>1.1573244272754688</v>
      </c>
      <c r="E13" s="66">
        <f>C13*D13</f>
        <v>578.66221363773445</v>
      </c>
      <c r="F13" s="95"/>
      <c r="G13" s="96">
        <v>46.292999999999999</v>
      </c>
      <c r="H13" s="69">
        <f>G13/E13*F15</f>
        <v>4.000001979477898</v>
      </c>
      <c r="I13" s="99"/>
      <c r="J13" s="99"/>
      <c r="K13" s="99"/>
      <c r="L13" s="99"/>
      <c r="M13" s="99"/>
      <c r="N13" s="15"/>
      <c r="O13" s="15"/>
      <c r="P13" s="15"/>
      <c r="Q13" s="15"/>
    </row>
    <row r="14" spans="1:17" s="6" customFormat="1" ht="15" customHeight="1">
      <c r="A14" s="80" t="s">
        <v>26</v>
      </c>
      <c r="B14" s="81">
        <v>32</v>
      </c>
      <c r="C14" s="82">
        <f>B14*10</f>
        <v>320</v>
      </c>
      <c r="D14" s="106">
        <f xml:space="preserve"> 0.9943182 + 0.0051798*B14 + 0.0000045364*(B14-20.3439)^2 - 0.00000090725*(B14-20.3439)^3 - 0.000000010828*(B14-20.3439)^4 + 0.0000000011224*(B14-20.3439)^5</f>
        <v>1.1592929900098503</v>
      </c>
      <c r="E14" s="84">
        <f>C14*D14</f>
        <v>370.97375680315213</v>
      </c>
      <c r="F14" s="97"/>
      <c r="G14" s="98">
        <v>37.097000000000001</v>
      </c>
      <c r="H14" s="85">
        <f>G14/E14*F15</f>
        <v>4.9999493656480656</v>
      </c>
      <c r="I14" s="99"/>
      <c r="J14" s="99"/>
      <c r="K14" s="99"/>
      <c r="L14" s="99"/>
      <c r="M14" s="99"/>
      <c r="N14" s="15"/>
      <c r="O14" s="15"/>
      <c r="P14" s="15"/>
      <c r="Q14" s="15"/>
    </row>
    <row r="15" spans="1:17" s="6" customFormat="1" ht="15" customHeight="1">
      <c r="A15" s="51"/>
      <c r="B15" s="34"/>
      <c r="C15" s="34"/>
      <c r="D15" s="100"/>
      <c r="E15" s="100"/>
      <c r="F15" s="103">
        <v>50</v>
      </c>
      <c r="G15" s="100"/>
      <c r="H15" s="153"/>
      <c r="I15" s="99"/>
      <c r="J15" s="99"/>
      <c r="K15" s="99"/>
      <c r="L15" s="99"/>
      <c r="M15" s="99"/>
      <c r="N15" s="15"/>
      <c r="O15" s="15"/>
      <c r="P15" s="15"/>
      <c r="Q15" s="15"/>
    </row>
    <row r="16" spans="1:17" s="6" customFormat="1" ht="15" customHeight="1">
      <c r="A16" s="15"/>
      <c r="B16" s="15"/>
      <c r="C16" s="15"/>
      <c r="D16" s="15"/>
      <c r="E16" s="15"/>
      <c r="F16" s="15"/>
      <c r="G16" s="15"/>
      <c r="H16" s="15"/>
      <c r="I16" s="15"/>
      <c r="J16" s="15"/>
      <c r="K16" s="15"/>
      <c r="L16" s="15"/>
      <c r="M16" s="15"/>
      <c r="N16" s="15"/>
      <c r="O16" s="15"/>
      <c r="P16" s="15"/>
      <c r="Q16" s="15"/>
    </row>
    <row r="17" spans="1:17" s="6" customFormat="1" ht="30" customHeight="1">
      <c r="A17" s="30"/>
      <c r="B17" s="177" t="s">
        <v>15</v>
      </c>
      <c r="C17" s="163"/>
      <c r="D17" s="163"/>
      <c r="E17" s="163"/>
      <c r="F17" s="47"/>
      <c r="G17" s="47"/>
      <c r="H17" s="20" t="s">
        <v>16</v>
      </c>
      <c r="I17" s="15"/>
      <c r="J17" s="15"/>
      <c r="K17" s="15"/>
      <c r="L17" s="15"/>
      <c r="M17" s="15"/>
      <c r="N17" s="15"/>
      <c r="O17" s="15"/>
      <c r="P17" s="15"/>
      <c r="Q17" s="15"/>
    </row>
    <row r="18" spans="1:17" s="6" customFormat="1" ht="15" customHeight="1">
      <c r="A18" s="49"/>
      <c r="B18" s="156" t="s">
        <v>10</v>
      </c>
      <c r="C18" s="38" t="s">
        <v>14</v>
      </c>
      <c r="D18" s="38" t="s">
        <v>12</v>
      </c>
      <c r="E18" s="38" t="s">
        <v>9</v>
      </c>
      <c r="F18" s="39" t="s">
        <v>24</v>
      </c>
      <c r="G18" s="56" t="s">
        <v>112</v>
      </c>
      <c r="H18" s="40" t="s">
        <v>11</v>
      </c>
      <c r="I18" s="15"/>
      <c r="J18" s="15"/>
      <c r="K18" s="15"/>
      <c r="L18" s="15"/>
      <c r="M18" s="15"/>
      <c r="N18" s="15"/>
      <c r="O18" s="15"/>
      <c r="P18" s="15"/>
      <c r="Q18" s="15"/>
    </row>
    <row r="19" spans="1:17" s="6" customFormat="1" ht="15" customHeight="1">
      <c r="A19" s="32" t="s">
        <v>1</v>
      </c>
      <c r="B19" s="35"/>
      <c r="C19" s="35"/>
      <c r="D19" s="35"/>
      <c r="E19" s="35"/>
      <c r="F19" s="35"/>
      <c r="G19" s="57"/>
      <c r="H19" s="54">
        <f>F22-H21-H20</f>
        <v>40.99979392049903</v>
      </c>
      <c r="I19" s="15"/>
      <c r="J19" s="15"/>
      <c r="K19" s="15"/>
      <c r="L19" s="15"/>
      <c r="M19" s="15"/>
      <c r="N19" s="15"/>
      <c r="O19" s="15"/>
      <c r="P19" s="15"/>
      <c r="Q19" s="15"/>
    </row>
    <row r="20" spans="1:17" s="68" customFormat="1" ht="15" customHeight="1">
      <c r="A20" s="63" t="s">
        <v>2</v>
      </c>
      <c r="B20" s="64">
        <v>50</v>
      </c>
      <c r="C20" s="65">
        <f>B20*10</f>
        <v>500</v>
      </c>
      <c r="D20" s="147">
        <f>1.0121289+0.0030592*B20-2.2735*10^-5*(B20-25.5)^2-2.307*10^-8*(B20-25.5)^3 + 9.9567*10^-9*(B20-25.5)^4 + 2.984*10^-10*(B20-25.5)^5</f>
        <v>1.1573244272754688</v>
      </c>
      <c r="E20" s="66">
        <f>C20*D20</f>
        <v>578.66221363773445</v>
      </c>
      <c r="F20" s="95"/>
      <c r="G20" s="96">
        <v>4.5010000000000003</v>
      </c>
      <c r="H20" s="69">
        <f>(G20*B21*D21)/(B20*D20*G21)*H21</f>
        <v>4.0000452704009666</v>
      </c>
      <c r="I20" s="70"/>
      <c r="J20" s="70"/>
      <c r="K20" s="70"/>
      <c r="L20" s="70"/>
      <c r="M20" s="70"/>
      <c r="N20" s="70"/>
      <c r="O20" s="70"/>
      <c r="P20" s="70"/>
      <c r="Q20" s="70"/>
    </row>
    <row r="21" spans="1:17" s="6" customFormat="1" ht="15" customHeight="1">
      <c r="A21" s="80" t="s">
        <v>26</v>
      </c>
      <c r="B21" s="81">
        <v>32</v>
      </c>
      <c r="C21" s="82">
        <f>B21*10</f>
        <v>320</v>
      </c>
      <c r="D21" s="106">
        <f xml:space="preserve"> 0.9943182 + 0.0051798*B21 + 0.0000045364*(B21-20.3439)^2 - 0.00000090725*(B21-20.3439)^3 - 0.000000010828*(B21-20.3439)^4 + 0.0000000011224*(B21-20.3439)^5</f>
        <v>1.1592929900098503</v>
      </c>
      <c r="E21" s="84">
        <f>C21*D21</f>
        <v>370.97375680315213</v>
      </c>
      <c r="F21" s="97"/>
      <c r="G21" s="98">
        <v>3.6070000000000002</v>
      </c>
      <c r="H21" s="85">
        <f>(F22*G21/(B21*D21))/(1+(G20/(B20*D20))+(G21/(B21*D21))-G20/B20-G21/B21)</f>
        <v>5.0001608091000005</v>
      </c>
      <c r="I21" s="15"/>
      <c r="J21" s="15"/>
      <c r="K21" s="15"/>
      <c r="L21" s="15"/>
      <c r="M21" s="15"/>
      <c r="N21" s="15"/>
      <c r="O21" s="15"/>
      <c r="P21" s="15"/>
      <c r="Q21" s="15"/>
    </row>
    <row r="22" spans="1:17" s="6" customFormat="1" ht="15" customHeight="1">
      <c r="A22" s="51"/>
      <c r="B22" s="34"/>
      <c r="C22" s="34"/>
      <c r="D22" s="100"/>
      <c r="E22" s="100"/>
      <c r="F22" s="103">
        <v>50</v>
      </c>
      <c r="G22" s="100"/>
      <c r="H22" s="58"/>
      <c r="I22" s="15"/>
      <c r="J22" s="15"/>
      <c r="K22" s="15"/>
      <c r="L22" s="15"/>
      <c r="M22" s="15"/>
      <c r="N22" s="15"/>
      <c r="O22" s="15"/>
      <c r="P22" s="15"/>
      <c r="Q22" s="15"/>
    </row>
    <row r="23" spans="1:17" s="6" customFormat="1" ht="15" customHeight="1">
      <c r="A23" s="15"/>
      <c r="B23" s="15"/>
      <c r="C23" s="15"/>
      <c r="D23" s="15"/>
      <c r="E23" s="15"/>
      <c r="F23" s="15"/>
      <c r="G23" s="15"/>
      <c r="H23" s="15"/>
      <c r="I23" s="15"/>
      <c r="J23" s="15"/>
      <c r="K23" s="15"/>
      <c r="L23" s="15"/>
      <c r="M23" s="15"/>
      <c r="N23" s="15"/>
      <c r="O23" s="15"/>
      <c r="P23" s="15"/>
      <c r="Q23" s="15"/>
    </row>
    <row r="24" spans="1:17" s="6" customFormat="1" ht="15" customHeight="1">
      <c r="A24" s="15"/>
      <c r="B24" s="15"/>
      <c r="C24" s="15"/>
      <c r="D24" s="15"/>
      <c r="E24" s="15"/>
      <c r="F24" s="15"/>
      <c r="G24" s="15"/>
      <c r="H24" s="15"/>
      <c r="I24" s="15"/>
      <c r="J24" s="15"/>
      <c r="K24" s="15"/>
      <c r="L24" s="15"/>
      <c r="M24" s="15"/>
      <c r="N24" s="15"/>
      <c r="O24" s="15"/>
      <c r="P24" s="15"/>
      <c r="Q24" s="15"/>
    </row>
    <row r="25" spans="1:17" s="6" customFormat="1" ht="44.25" customHeight="1">
      <c r="A25" s="185" t="s">
        <v>21</v>
      </c>
      <c r="B25" s="185"/>
      <c r="C25" s="185"/>
      <c r="D25" s="185"/>
      <c r="E25" s="179" t="s">
        <v>58</v>
      </c>
      <c r="F25" s="179"/>
      <c r="G25" s="179"/>
      <c r="H25" s="179"/>
      <c r="I25" s="15"/>
      <c r="J25" s="15"/>
      <c r="K25" s="15"/>
      <c r="L25" s="15"/>
      <c r="M25" s="15"/>
      <c r="N25" s="15"/>
      <c r="O25" s="15"/>
      <c r="P25" s="15"/>
      <c r="Q25" s="15"/>
    </row>
    <row r="26" spans="1:17" s="6" customFormat="1" ht="15" customHeight="1">
      <c r="A26" s="185" t="s">
        <v>22</v>
      </c>
      <c r="B26" s="185"/>
      <c r="C26" s="185"/>
      <c r="D26" s="185"/>
      <c r="E26" s="178" t="s">
        <v>27</v>
      </c>
      <c r="F26" s="178"/>
      <c r="G26" s="178"/>
      <c r="H26" s="178"/>
      <c r="I26" s="15"/>
      <c r="J26" s="15"/>
      <c r="K26" s="15"/>
      <c r="L26" s="15"/>
      <c r="M26" s="15"/>
      <c r="N26" s="15"/>
      <c r="O26" s="15"/>
      <c r="P26" s="15"/>
      <c r="Q26" s="15"/>
    </row>
    <row r="27" spans="1:17" s="6" customFormat="1" ht="15" customHeight="1">
      <c r="A27" s="181" t="s">
        <v>18</v>
      </c>
      <c r="B27" s="187" t="s">
        <v>12</v>
      </c>
      <c r="C27" s="181" t="s">
        <v>20</v>
      </c>
      <c r="D27" s="187" t="s">
        <v>54</v>
      </c>
      <c r="E27" s="148" t="s">
        <v>18</v>
      </c>
      <c r="F27" s="149" t="s">
        <v>12</v>
      </c>
      <c r="G27" s="148" t="s">
        <v>20</v>
      </c>
      <c r="H27" s="149" t="s">
        <v>54</v>
      </c>
      <c r="I27" s="15"/>
      <c r="J27" s="15"/>
      <c r="K27" s="15"/>
      <c r="L27" s="15"/>
      <c r="M27" s="15"/>
      <c r="N27" s="15"/>
      <c r="O27" s="15"/>
      <c r="P27" s="15"/>
      <c r="Q27" s="15"/>
    </row>
    <row r="28" spans="1:17" s="6" customFormat="1" ht="15" customHeight="1">
      <c r="A28" s="15">
        <v>1</v>
      </c>
      <c r="B28" s="15">
        <v>1.0029999999999999</v>
      </c>
      <c r="C28" s="15">
        <f>1*10^-8*A28^4-8*10^-7*A28^3+2*10^-6*A28^2+0.0039*A28+0.9992</f>
        <v>1.0031012100000001</v>
      </c>
      <c r="D28" s="189">
        <f>(C28-B28)/B28*100</f>
        <v>1.0090727816568772E-2</v>
      </c>
      <c r="E28" s="150">
        <v>0.36</v>
      </c>
      <c r="F28" s="150">
        <v>1</v>
      </c>
      <c r="G28" s="150">
        <f>0.005*E28+0.9975</f>
        <v>0.99930000000000008</v>
      </c>
      <c r="H28" s="146">
        <f>(G28-F28)/F28*100</f>
        <v>-6.9999999999992291E-2</v>
      </c>
      <c r="I28" s="15"/>
      <c r="J28" s="15"/>
      <c r="K28" s="15"/>
      <c r="L28" s="15"/>
      <c r="M28" s="15"/>
      <c r="N28" s="15"/>
      <c r="O28" s="15"/>
      <c r="P28" s="15"/>
      <c r="Q28" s="15"/>
    </row>
    <row r="29" spans="1:17" s="6" customFormat="1" ht="15" customHeight="1">
      <c r="A29" s="15">
        <v>2</v>
      </c>
      <c r="B29" s="15">
        <v>1.0069999999999999</v>
      </c>
      <c r="C29" s="15">
        <f t="shared" ref="C29:C77" si="0">1*10^-8*A29^4-8*10^-7*A29^3+2*10^-6*A29^2+0.0039*A29+0.9992</f>
        <v>1.0070017600000001</v>
      </c>
      <c r="D29" s="189">
        <f t="shared" ref="D29:D77" si="1">(C29-B29)/B29*100</f>
        <v>1.7477656406989444E-4</v>
      </c>
      <c r="E29" s="150">
        <v>1.36</v>
      </c>
      <c r="F29" s="150">
        <v>1.0049999999999999</v>
      </c>
      <c r="G29" s="150">
        <f t="shared" ref="G29:G68" si="2">0.005*E29+0.9975</f>
        <v>1.0043</v>
      </c>
      <c r="H29" s="146">
        <f t="shared" ref="H29:H68" si="3">(G29-F29)/F29*100</f>
        <v>-6.965174129352468E-2</v>
      </c>
      <c r="I29" s="15"/>
      <c r="J29" s="15"/>
      <c r="K29" s="15"/>
      <c r="L29" s="15"/>
      <c r="M29" s="15"/>
      <c r="N29" s="15"/>
      <c r="O29" s="15"/>
      <c r="P29" s="15"/>
      <c r="Q29" s="15"/>
    </row>
    <row r="30" spans="1:17" s="6" customFormat="1" ht="15" customHeight="1">
      <c r="A30" s="15">
        <v>3</v>
      </c>
      <c r="B30" s="15">
        <v>1.0109999999999999</v>
      </c>
      <c r="C30" s="15">
        <f t="shared" si="0"/>
        <v>1.01089721</v>
      </c>
      <c r="D30" s="189">
        <f t="shared" si="1"/>
        <v>-1.0167161226499331E-2</v>
      </c>
      <c r="E30" s="150">
        <v>2.3639999999999999</v>
      </c>
      <c r="F30" s="150">
        <v>1.01</v>
      </c>
      <c r="G30" s="150">
        <f t="shared" si="2"/>
        <v>1.00932</v>
      </c>
      <c r="H30" s="146">
        <f t="shared" si="3"/>
        <v>-6.7326732673268705E-2</v>
      </c>
      <c r="I30" s="15"/>
      <c r="J30" s="15"/>
      <c r="K30" s="15"/>
      <c r="L30" s="15"/>
      <c r="M30" s="15"/>
      <c r="N30" s="15"/>
      <c r="O30" s="15"/>
      <c r="P30" s="15"/>
      <c r="Q30" s="15"/>
    </row>
    <row r="31" spans="1:17" s="6" customFormat="1" ht="15" customHeight="1">
      <c r="A31" s="15">
        <v>4</v>
      </c>
      <c r="B31" s="15">
        <v>1.014</v>
      </c>
      <c r="C31" s="15">
        <f t="shared" si="0"/>
        <v>1.01478336</v>
      </c>
      <c r="D31" s="189">
        <f t="shared" si="1"/>
        <v>7.7254437869823542E-2</v>
      </c>
      <c r="E31" s="150">
        <v>3.3740000000000001</v>
      </c>
      <c r="F31" s="150">
        <v>1.0149999999999999</v>
      </c>
      <c r="G31" s="150">
        <f t="shared" si="2"/>
        <v>1.01437</v>
      </c>
      <c r="H31" s="146">
        <f t="shared" si="3"/>
        <v>-6.2068965517232365E-2</v>
      </c>
      <c r="I31" s="15"/>
      <c r="J31" s="15"/>
      <c r="K31" s="15"/>
      <c r="L31" s="15"/>
      <c r="M31" s="15"/>
      <c r="N31" s="15"/>
      <c r="O31" s="15"/>
      <c r="P31" s="15"/>
      <c r="Q31" s="15"/>
    </row>
    <row r="32" spans="1:17" s="6" customFormat="1" ht="15" customHeight="1">
      <c r="A32" s="15">
        <v>5</v>
      </c>
      <c r="B32" s="15">
        <v>1.018</v>
      </c>
      <c r="C32" s="15">
        <f t="shared" si="0"/>
        <v>1.01865625</v>
      </c>
      <c r="D32" s="189">
        <f t="shared" si="1"/>
        <v>6.4464636542242132E-2</v>
      </c>
      <c r="E32" s="150">
        <v>4.3879999999999999</v>
      </c>
      <c r="F32" s="150">
        <v>1.02</v>
      </c>
      <c r="G32" s="150">
        <f t="shared" si="2"/>
        <v>1.0194400000000001</v>
      </c>
      <c r="H32" s="146">
        <f t="shared" si="3"/>
        <v>-5.490196078430333E-2</v>
      </c>
      <c r="I32" s="15"/>
      <c r="J32" s="15"/>
      <c r="K32" s="15"/>
      <c r="L32" s="15"/>
      <c r="M32" s="15"/>
      <c r="N32" s="15"/>
      <c r="O32" s="15"/>
      <c r="P32" s="15"/>
      <c r="Q32" s="15"/>
    </row>
    <row r="33" spans="1:17" s="6" customFormat="1" ht="15" customHeight="1">
      <c r="A33" s="15">
        <v>6</v>
      </c>
      <c r="B33" s="15">
        <v>1.0229999999999999</v>
      </c>
      <c r="C33" s="15">
        <f t="shared" si="0"/>
        <v>1.02251216</v>
      </c>
      <c r="D33" s="189">
        <f t="shared" si="1"/>
        <v>-4.7687194525895031E-2</v>
      </c>
      <c r="E33" s="150">
        <v>5.4080000000000004</v>
      </c>
      <c r="F33" s="150">
        <v>1.0249999999999999</v>
      </c>
      <c r="G33" s="150">
        <f t="shared" si="2"/>
        <v>1.02454</v>
      </c>
      <c r="H33" s="146">
        <f t="shared" si="3"/>
        <v>-4.4878048780478533E-2</v>
      </c>
      <c r="I33" s="15"/>
      <c r="J33" s="15"/>
      <c r="K33" s="15"/>
      <c r="L33" s="15"/>
      <c r="M33" s="15"/>
      <c r="N33" s="15"/>
      <c r="O33" s="15"/>
      <c r="P33" s="15"/>
      <c r="Q33" s="15"/>
    </row>
    <row r="34" spans="1:17" s="6" customFormat="1" ht="15" customHeight="1">
      <c r="A34" s="15">
        <v>7</v>
      </c>
      <c r="B34" s="15">
        <v>1.0269999999999999</v>
      </c>
      <c r="C34" s="15">
        <f t="shared" si="0"/>
        <v>1.02634761</v>
      </c>
      <c r="D34" s="189">
        <f t="shared" si="1"/>
        <v>-6.3523855890939354E-2</v>
      </c>
      <c r="E34" s="150">
        <v>6.4329999999999998</v>
      </c>
      <c r="F34" s="150">
        <v>1.03</v>
      </c>
      <c r="G34" s="150">
        <f t="shared" si="2"/>
        <v>1.0296650000000001</v>
      </c>
      <c r="H34" s="146">
        <f t="shared" si="3"/>
        <v>-3.2524271844657691E-2</v>
      </c>
      <c r="I34" s="15"/>
      <c r="J34" s="15"/>
      <c r="K34" s="15"/>
      <c r="L34" s="15"/>
      <c r="M34" s="15"/>
      <c r="N34" s="15"/>
      <c r="O34" s="15"/>
      <c r="P34" s="15"/>
      <c r="Q34" s="15"/>
    </row>
    <row r="35" spans="1:17" s="6" customFormat="1" ht="15" customHeight="1">
      <c r="A35" s="15">
        <v>8</v>
      </c>
      <c r="B35" s="15">
        <v>1.03</v>
      </c>
      <c r="C35" s="15">
        <f t="shared" si="0"/>
        <v>1.0301593600000001</v>
      </c>
      <c r="D35" s="189">
        <f t="shared" si="1"/>
        <v>1.54718446601993E-2</v>
      </c>
      <c r="E35" s="150">
        <v>7.4640000000000004</v>
      </c>
      <c r="F35" s="150">
        <v>1.0349999999999999</v>
      </c>
      <c r="G35" s="150">
        <f t="shared" si="2"/>
        <v>1.0348200000000001</v>
      </c>
      <c r="H35" s="146">
        <f t="shared" si="3"/>
        <v>-1.73913043478113E-2</v>
      </c>
      <c r="I35" s="15"/>
      <c r="J35" s="15"/>
      <c r="K35" s="15"/>
      <c r="L35" s="15"/>
      <c r="M35" s="15"/>
      <c r="N35" s="15"/>
      <c r="O35" s="15"/>
      <c r="P35" s="15"/>
      <c r="Q35" s="15"/>
    </row>
    <row r="36" spans="1:17" s="6" customFormat="1" ht="15" customHeight="1">
      <c r="A36" s="15">
        <v>9</v>
      </c>
      <c r="B36" s="15">
        <v>1.0349999999999999</v>
      </c>
      <c r="C36" s="15">
        <f t="shared" si="0"/>
        <v>1.0339444099999999</v>
      </c>
      <c r="D36" s="189">
        <f t="shared" si="1"/>
        <v>-0.10198937198067587</v>
      </c>
      <c r="E36" s="150">
        <v>8.49</v>
      </c>
      <c r="F36" s="150">
        <v>1.04</v>
      </c>
      <c r="G36" s="150">
        <f t="shared" si="2"/>
        <v>1.0399500000000002</v>
      </c>
      <c r="H36" s="146">
        <f t="shared" si="3"/>
        <v>-4.8076923076811034E-3</v>
      </c>
      <c r="I36" s="15"/>
      <c r="J36" s="15"/>
      <c r="K36" s="15"/>
      <c r="L36" s="15"/>
      <c r="M36" s="15"/>
      <c r="N36" s="15"/>
      <c r="O36" s="15"/>
      <c r="P36" s="15"/>
      <c r="Q36" s="15"/>
    </row>
    <row r="37" spans="1:17" s="6" customFormat="1" ht="15" customHeight="1">
      <c r="A37" s="15">
        <v>10</v>
      </c>
      <c r="B37" s="15">
        <v>1.038</v>
      </c>
      <c r="C37" s="15">
        <f t="shared" si="0"/>
        <v>1.0377000000000001</v>
      </c>
      <c r="D37" s="189">
        <f t="shared" si="1"/>
        <v>-2.8901734104043057E-2</v>
      </c>
      <c r="E37" s="150">
        <v>9.51</v>
      </c>
      <c r="F37" s="150">
        <v>1.0449999999999999</v>
      </c>
      <c r="G37" s="150">
        <f t="shared" si="2"/>
        <v>1.04505</v>
      </c>
      <c r="H37" s="146">
        <f t="shared" si="3"/>
        <v>4.7846889952254086E-3</v>
      </c>
      <c r="I37" s="15"/>
      <c r="J37" s="15"/>
      <c r="K37" s="15"/>
      <c r="L37" s="15"/>
      <c r="M37" s="15"/>
      <c r="N37" s="15"/>
      <c r="O37" s="15"/>
      <c r="P37" s="15"/>
      <c r="Q37" s="15"/>
    </row>
    <row r="38" spans="1:17" s="6" customFormat="1" ht="15" customHeight="1">
      <c r="A38" s="15">
        <v>11</v>
      </c>
      <c r="B38" s="15">
        <v>1.0409999999999999</v>
      </c>
      <c r="C38" s="15">
        <f t="shared" si="0"/>
        <v>1.0414236100000001</v>
      </c>
      <c r="D38" s="189">
        <f t="shared" si="1"/>
        <v>4.0692603266102766E-2</v>
      </c>
      <c r="E38" s="150">
        <v>10.52</v>
      </c>
      <c r="F38" s="150">
        <v>1.05</v>
      </c>
      <c r="G38" s="150">
        <f t="shared" si="2"/>
        <v>1.0501</v>
      </c>
      <c r="H38" s="146">
        <f t="shared" si="3"/>
        <v>9.5238095238084752E-3</v>
      </c>
      <c r="I38" s="15"/>
      <c r="J38" s="15"/>
      <c r="K38" s="15"/>
      <c r="L38" s="15"/>
      <c r="M38" s="15"/>
      <c r="N38" s="15"/>
      <c r="O38" s="15"/>
      <c r="P38" s="15"/>
      <c r="Q38" s="15"/>
    </row>
    <row r="39" spans="1:17" s="6" customFormat="1" ht="15" customHeight="1">
      <c r="A39" s="15">
        <v>12</v>
      </c>
      <c r="B39" s="15">
        <v>1.0449999999999999</v>
      </c>
      <c r="C39" s="15">
        <f t="shared" si="0"/>
        <v>1.04511296</v>
      </c>
      <c r="D39" s="189">
        <f t="shared" si="1"/>
        <v>1.0809569377995293E-2</v>
      </c>
      <c r="E39" s="150">
        <v>11.52</v>
      </c>
      <c r="F39" s="150">
        <v>1.0549999999999999</v>
      </c>
      <c r="G39" s="150">
        <f t="shared" si="2"/>
        <v>1.0551000000000001</v>
      </c>
      <c r="H39" s="146">
        <f t="shared" si="3"/>
        <v>9.4786729858019943E-3</v>
      </c>
      <c r="I39" s="15"/>
      <c r="J39" s="15"/>
      <c r="K39" s="15"/>
      <c r="L39" s="15"/>
      <c r="M39" s="15"/>
      <c r="N39" s="15"/>
      <c r="O39" s="15"/>
      <c r="P39" s="15"/>
      <c r="Q39" s="15"/>
    </row>
    <row r="40" spans="1:17" s="6" customFormat="1" ht="15" customHeight="1">
      <c r="A40" s="15">
        <v>13</v>
      </c>
      <c r="B40" s="15">
        <v>1.0489999999999999</v>
      </c>
      <c r="C40" s="15">
        <f t="shared" si="0"/>
        <v>1.04876601</v>
      </c>
      <c r="D40" s="189">
        <f t="shared" si="1"/>
        <v>-2.2306005719724142E-2</v>
      </c>
      <c r="E40" s="150">
        <v>12.51</v>
      </c>
      <c r="F40" s="150">
        <v>1.06</v>
      </c>
      <c r="G40" s="150">
        <f t="shared" si="2"/>
        <v>1.0600499999999999</v>
      </c>
      <c r="H40" s="146">
        <f t="shared" si="3"/>
        <v>4.7169811320644786E-3</v>
      </c>
      <c r="I40" s="15"/>
      <c r="J40" s="15"/>
      <c r="K40" s="15"/>
      <c r="L40" s="15"/>
      <c r="M40" s="15"/>
      <c r="N40" s="15"/>
      <c r="O40" s="15"/>
      <c r="P40" s="15"/>
      <c r="Q40" s="15"/>
    </row>
    <row r="41" spans="1:17" s="6" customFormat="1" ht="15" customHeight="1">
      <c r="A41" s="15">
        <v>14</v>
      </c>
      <c r="B41" s="15">
        <v>1.052</v>
      </c>
      <c r="C41" s="15">
        <f t="shared" si="0"/>
        <v>1.05238096</v>
      </c>
      <c r="D41" s="189">
        <f t="shared" si="1"/>
        <v>3.6212927756652642E-2</v>
      </c>
      <c r="E41" s="150">
        <v>13.5</v>
      </c>
      <c r="F41" s="150">
        <v>1.0649999999999999</v>
      </c>
      <c r="G41" s="150">
        <f t="shared" si="2"/>
        <v>1.0649999999999999</v>
      </c>
      <c r="H41" s="146">
        <f t="shared" si="3"/>
        <v>0</v>
      </c>
      <c r="I41" s="15"/>
      <c r="J41" s="15"/>
      <c r="K41" s="15"/>
      <c r="L41" s="15"/>
      <c r="M41" s="15"/>
      <c r="N41" s="15"/>
      <c r="O41" s="15"/>
      <c r="P41" s="15"/>
      <c r="Q41" s="15"/>
    </row>
    <row r="42" spans="1:17" s="6" customFormat="1" ht="15" customHeight="1">
      <c r="A42" s="15">
        <v>15</v>
      </c>
      <c r="B42" s="15">
        <v>1.0549999999999999</v>
      </c>
      <c r="C42" s="15">
        <f t="shared" si="0"/>
        <v>1.0559562499999999</v>
      </c>
      <c r="D42" s="189">
        <f t="shared" si="1"/>
        <v>9.0639810426539513E-2</v>
      </c>
      <c r="E42" s="150">
        <v>14.94</v>
      </c>
      <c r="F42" s="150">
        <v>1.07</v>
      </c>
      <c r="G42" s="150">
        <f t="shared" si="2"/>
        <v>1.0722</v>
      </c>
      <c r="H42" s="146">
        <f t="shared" si="3"/>
        <v>0.2056074766355121</v>
      </c>
      <c r="I42" s="15"/>
      <c r="J42" s="15"/>
      <c r="K42" s="15"/>
      <c r="L42" s="15"/>
      <c r="M42" s="15"/>
      <c r="N42" s="15"/>
      <c r="O42" s="15"/>
      <c r="P42" s="15"/>
      <c r="Q42" s="15"/>
    </row>
    <row r="43" spans="1:17" s="6" customFormat="1" ht="15" customHeight="1">
      <c r="A43" s="15">
        <v>16</v>
      </c>
      <c r="B43" s="15">
        <v>1.0589999999999999</v>
      </c>
      <c r="C43" s="15">
        <f t="shared" si="0"/>
        <v>1.05949056</v>
      </c>
      <c r="D43" s="189">
        <f t="shared" si="1"/>
        <v>4.632294617564011E-2</v>
      </c>
      <c r="E43" s="150">
        <v>15.48</v>
      </c>
      <c r="F43" s="150">
        <v>1.075</v>
      </c>
      <c r="G43" s="150">
        <f t="shared" si="2"/>
        <v>1.0749</v>
      </c>
      <c r="H43" s="146">
        <f t="shared" si="3"/>
        <v>-9.3023255813943252E-3</v>
      </c>
      <c r="I43" s="15"/>
      <c r="J43" s="15"/>
      <c r="K43" s="15"/>
      <c r="L43" s="15"/>
      <c r="M43" s="15"/>
      <c r="N43" s="15"/>
      <c r="O43" s="15"/>
      <c r="P43" s="15"/>
      <c r="Q43" s="15"/>
    </row>
    <row r="44" spans="1:17" s="6" customFormat="1" ht="15" customHeight="1">
      <c r="A44" s="15">
        <v>17</v>
      </c>
      <c r="B44" s="15">
        <v>1.0620000000000001</v>
      </c>
      <c r="C44" s="15">
        <f t="shared" si="0"/>
        <v>1.0629828100000001</v>
      </c>
      <c r="D44" s="189">
        <f t="shared" si="1"/>
        <v>9.2543314500941679E-2</v>
      </c>
      <c r="E44" s="150">
        <v>16.47</v>
      </c>
      <c r="F44" s="150">
        <v>1.08</v>
      </c>
      <c r="G44" s="150">
        <f t="shared" si="2"/>
        <v>1.07985</v>
      </c>
      <c r="H44" s="146">
        <f t="shared" si="3"/>
        <v>-1.3888888888897638E-2</v>
      </c>
      <c r="I44" s="15"/>
      <c r="J44" s="15"/>
      <c r="K44" s="15"/>
      <c r="L44" s="15"/>
      <c r="M44" s="15"/>
      <c r="N44" s="15"/>
      <c r="O44" s="15"/>
      <c r="P44" s="15"/>
      <c r="Q44" s="15"/>
    </row>
    <row r="45" spans="1:17" s="6" customFormat="1" ht="15" customHeight="1">
      <c r="A45" s="15">
        <v>18</v>
      </c>
      <c r="B45" s="15">
        <v>1.0660000000000001</v>
      </c>
      <c r="C45" s="15">
        <f t="shared" si="0"/>
        <v>1.06643216</v>
      </c>
      <c r="D45" s="189">
        <f t="shared" si="1"/>
        <v>4.0540337711060387E-2</v>
      </c>
      <c r="E45" s="150">
        <v>17.45</v>
      </c>
      <c r="F45" s="150">
        <v>1.085</v>
      </c>
      <c r="G45" s="150">
        <f t="shared" si="2"/>
        <v>1.0847500000000001</v>
      </c>
      <c r="H45" s="146">
        <f t="shared" si="3"/>
        <v>-2.304147465436511E-2</v>
      </c>
      <c r="I45" s="15"/>
      <c r="J45" s="15"/>
      <c r="K45" s="15"/>
      <c r="L45" s="15"/>
      <c r="M45" s="15"/>
      <c r="N45" s="15"/>
      <c r="O45" s="15"/>
      <c r="P45" s="15"/>
      <c r="Q45" s="15"/>
    </row>
    <row r="46" spans="1:17" s="6" customFormat="1" ht="15" customHeight="1">
      <c r="A46" s="15">
        <v>19</v>
      </c>
      <c r="B46" s="15">
        <v>1.069</v>
      </c>
      <c r="C46" s="15">
        <f t="shared" si="0"/>
        <v>1.06983801</v>
      </c>
      <c r="D46" s="189">
        <f t="shared" si="1"/>
        <v>7.8391955098227842E-2</v>
      </c>
      <c r="E46" s="150">
        <v>18.43</v>
      </c>
      <c r="F46" s="150">
        <v>1.0900000000000001</v>
      </c>
      <c r="G46" s="150">
        <f t="shared" si="2"/>
        <v>1.08965</v>
      </c>
      <c r="H46" s="146">
        <f t="shared" si="3"/>
        <v>-3.2110091743125908E-2</v>
      </c>
      <c r="I46" s="15"/>
      <c r="J46" s="15"/>
      <c r="K46" s="15"/>
      <c r="L46" s="15"/>
      <c r="M46" s="15"/>
      <c r="N46" s="15"/>
      <c r="O46" s="15"/>
      <c r="P46" s="15"/>
      <c r="Q46" s="15"/>
    </row>
    <row r="47" spans="1:17" s="6" customFormat="1" ht="15" customHeight="1">
      <c r="A47" s="15">
        <v>20</v>
      </c>
      <c r="B47" s="15">
        <v>1.0720000000000001</v>
      </c>
      <c r="C47" s="15">
        <f t="shared" si="0"/>
        <v>1.0731999999999999</v>
      </c>
      <c r="D47" s="189">
        <f t="shared" si="1"/>
        <v>0.11194029850745035</v>
      </c>
      <c r="E47" s="150">
        <v>19.41</v>
      </c>
      <c r="F47" s="150">
        <v>1.095</v>
      </c>
      <c r="G47" s="150">
        <f t="shared" si="2"/>
        <v>1.0945500000000001</v>
      </c>
      <c r="H47" s="146">
        <f t="shared" si="3"/>
        <v>-4.109589041094424E-2</v>
      </c>
      <c r="I47" s="15"/>
      <c r="J47" s="15"/>
      <c r="K47" s="15"/>
      <c r="L47" s="15"/>
      <c r="M47" s="15"/>
      <c r="N47" s="15"/>
      <c r="O47" s="15"/>
      <c r="P47" s="15"/>
      <c r="Q47" s="15"/>
    </row>
    <row r="48" spans="1:17" s="6" customFormat="1" ht="15" customHeight="1">
      <c r="A48" s="15">
        <v>21</v>
      </c>
      <c r="B48" s="15">
        <v>1.0760000000000001</v>
      </c>
      <c r="C48" s="15">
        <f t="shared" si="0"/>
        <v>1.07651801</v>
      </c>
      <c r="D48" s="189">
        <f t="shared" si="1"/>
        <v>4.8142193308546244E-2</v>
      </c>
      <c r="E48" s="150">
        <v>20.39</v>
      </c>
      <c r="F48" s="150">
        <v>1.1000000000000001</v>
      </c>
      <c r="G48" s="150">
        <f t="shared" si="2"/>
        <v>1.09945</v>
      </c>
      <c r="H48" s="146">
        <f t="shared" si="3"/>
        <v>-5.0000000000004589E-2</v>
      </c>
      <c r="I48" s="15"/>
      <c r="J48" s="15"/>
      <c r="K48" s="15"/>
      <c r="L48" s="15"/>
      <c r="M48" s="15"/>
      <c r="N48" s="15"/>
      <c r="O48" s="15"/>
      <c r="P48" s="15"/>
      <c r="Q48" s="15"/>
    </row>
    <row r="49" spans="1:17" s="6" customFormat="1" ht="15" customHeight="1">
      <c r="A49" s="15">
        <v>22</v>
      </c>
      <c r="B49" s="15">
        <v>1.079</v>
      </c>
      <c r="C49" s="15">
        <f t="shared" si="0"/>
        <v>1.07979216</v>
      </c>
      <c r="D49" s="189">
        <f t="shared" si="1"/>
        <v>7.3416126042635935E-2</v>
      </c>
      <c r="E49" s="150">
        <v>21.36</v>
      </c>
      <c r="F49" s="150">
        <v>1.105</v>
      </c>
      <c r="G49" s="150">
        <f t="shared" si="2"/>
        <v>1.1043000000000001</v>
      </c>
      <c r="H49" s="146">
        <f t="shared" si="3"/>
        <v>-6.3348416289585791E-2</v>
      </c>
      <c r="I49" s="15"/>
      <c r="J49" s="15"/>
      <c r="K49" s="15"/>
      <c r="L49" s="15"/>
      <c r="M49" s="15"/>
      <c r="N49" s="15"/>
      <c r="O49" s="15"/>
      <c r="P49" s="15"/>
      <c r="Q49" s="15"/>
    </row>
    <row r="50" spans="1:17" s="6" customFormat="1" ht="15" customHeight="1">
      <c r="A50" s="15">
        <v>23</v>
      </c>
      <c r="B50" s="15">
        <v>1.0820000000000001</v>
      </c>
      <c r="C50" s="15">
        <f t="shared" si="0"/>
        <v>1.0830228099999999</v>
      </c>
      <c r="D50" s="189">
        <f t="shared" si="1"/>
        <v>9.4529574861351065E-2</v>
      </c>
      <c r="E50" s="150">
        <v>22.33</v>
      </c>
      <c r="F50" s="150">
        <v>1.1100000000000001</v>
      </c>
      <c r="G50" s="150">
        <f t="shared" si="2"/>
        <v>1.1091500000000001</v>
      </c>
      <c r="H50" s="146">
        <f t="shared" si="3"/>
        <v>-7.657657657657814E-2</v>
      </c>
      <c r="I50" s="15"/>
      <c r="J50" s="15"/>
      <c r="K50" s="15"/>
      <c r="L50" s="15"/>
      <c r="M50" s="15"/>
      <c r="N50" s="15"/>
      <c r="O50" s="15"/>
      <c r="P50" s="15"/>
      <c r="Q50" s="15"/>
    </row>
    <row r="51" spans="1:17" s="6" customFormat="1" ht="15" customHeight="1">
      <c r="A51" s="15">
        <v>24</v>
      </c>
      <c r="B51" s="15">
        <v>1.0860000000000001</v>
      </c>
      <c r="C51" s="15">
        <f t="shared" si="0"/>
        <v>1.08621056</v>
      </c>
      <c r="D51" s="189">
        <f t="shared" si="1"/>
        <v>1.938858195211517E-2</v>
      </c>
      <c r="E51" s="150">
        <v>23.29</v>
      </c>
      <c r="F51" s="150">
        <v>1.115</v>
      </c>
      <c r="G51" s="150">
        <f t="shared" si="2"/>
        <v>1.11395</v>
      </c>
      <c r="H51" s="146">
        <f t="shared" si="3"/>
        <v>-9.4170403587443524E-2</v>
      </c>
      <c r="I51" s="15"/>
      <c r="J51" s="15"/>
      <c r="K51" s="15"/>
      <c r="L51" s="15"/>
      <c r="M51" s="15"/>
      <c r="N51" s="15"/>
      <c r="O51" s="15"/>
      <c r="P51" s="15"/>
      <c r="Q51" s="15"/>
    </row>
    <row r="52" spans="1:17" s="6" customFormat="1" ht="15" customHeight="1">
      <c r="A52" s="15">
        <v>25</v>
      </c>
      <c r="B52" s="15">
        <v>1.089</v>
      </c>
      <c r="C52" s="15">
        <f t="shared" si="0"/>
        <v>1.08935625</v>
      </c>
      <c r="D52" s="189">
        <f t="shared" si="1"/>
        <v>3.2713498622594851E-2</v>
      </c>
      <c r="E52" s="150">
        <v>24.25</v>
      </c>
      <c r="F52" s="150">
        <v>1.1200000000000001</v>
      </c>
      <c r="G52" s="150">
        <f t="shared" si="2"/>
        <v>1.1187500000000001</v>
      </c>
      <c r="H52" s="146">
        <f t="shared" si="3"/>
        <v>-0.11160714285714046</v>
      </c>
      <c r="I52" s="15"/>
      <c r="J52" s="15"/>
      <c r="K52" s="15"/>
      <c r="L52" s="15"/>
      <c r="M52" s="15"/>
      <c r="N52" s="15"/>
      <c r="O52" s="15"/>
      <c r="P52" s="15"/>
      <c r="Q52" s="15"/>
    </row>
    <row r="53" spans="1:17" s="6" customFormat="1" ht="15" customHeight="1">
      <c r="A53" s="15">
        <v>26</v>
      </c>
      <c r="B53" s="15">
        <v>1.0920000000000001</v>
      </c>
      <c r="C53" s="15">
        <f t="shared" si="0"/>
        <v>1.0924609599999999</v>
      </c>
      <c r="D53" s="189">
        <f t="shared" si="1"/>
        <v>4.2212454212439895E-2</v>
      </c>
      <c r="E53" s="150">
        <v>25.22</v>
      </c>
      <c r="F53" s="150">
        <v>1.125</v>
      </c>
      <c r="G53" s="150">
        <f t="shared" si="2"/>
        <v>1.1236000000000002</v>
      </c>
      <c r="H53" s="146">
        <f t="shared" si="3"/>
        <v>-0.12444444444443074</v>
      </c>
      <c r="I53" s="15"/>
      <c r="J53" s="15"/>
      <c r="K53" s="15"/>
      <c r="L53" s="15"/>
      <c r="M53" s="15"/>
      <c r="N53" s="15"/>
      <c r="O53" s="15"/>
      <c r="P53" s="15"/>
      <c r="Q53" s="15"/>
    </row>
    <row r="54" spans="1:17" s="6" customFormat="1" ht="15" customHeight="1">
      <c r="A54" s="15">
        <v>27</v>
      </c>
      <c r="B54" s="15">
        <v>1.095</v>
      </c>
      <c r="C54" s="15">
        <f t="shared" si="0"/>
        <v>1.0955260099999999</v>
      </c>
      <c r="D54" s="189">
        <f t="shared" si="1"/>
        <v>4.803744292237129E-2</v>
      </c>
      <c r="E54" s="150">
        <v>26.2</v>
      </c>
      <c r="F54" s="150">
        <v>1.1299999999999999</v>
      </c>
      <c r="G54" s="150">
        <f t="shared" si="2"/>
        <v>1.1285000000000001</v>
      </c>
      <c r="H54" s="146">
        <f t="shared" si="3"/>
        <v>-0.13274336283184379</v>
      </c>
      <c r="I54" s="15"/>
      <c r="J54" s="15"/>
      <c r="K54" s="15"/>
      <c r="L54" s="15"/>
      <c r="M54" s="15"/>
      <c r="N54" s="15"/>
      <c r="O54" s="15"/>
      <c r="P54" s="15"/>
      <c r="Q54" s="15"/>
    </row>
    <row r="55" spans="1:17" s="6" customFormat="1" ht="15" customHeight="1">
      <c r="A55" s="15">
        <v>28</v>
      </c>
      <c r="B55" s="15">
        <v>1.0980000000000001</v>
      </c>
      <c r="C55" s="15">
        <f t="shared" si="0"/>
        <v>1.0985529599999999</v>
      </c>
      <c r="D55" s="189">
        <f t="shared" si="1"/>
        <v>5.0360655737688949E-2</v>
      </c>
      <c r="E55" s="150">
        <v>27.18</v>
      </c>
      <c r="F55" s="150">
        <v>1.135</v>
      </c>
      <c r="G55" s="150">
        <f t="shared" si="2"/>
        <v>1.1334</v>
      </c>
      <c r="H55" s="146">
        <f t="shared" si="3"/>
        <v>-0.14096916299559875</v>
      </c>
      <c r="I55" s="15"/>
      <c r="J55" s="15"/>
      <c r="K55" s="15"/>
      <c r="L55" s="15"/>
      <c r="M55" s="15"/>
      <c r="N55" s="15"/>
      <c r="O55" s="15"/>
      <c r="P55" s="15"/>
      <c r="Q55" s="15"/>
    </row>
    <row r="56" spans="1:17" s="6" customFormat="1" ht="15" customHeight="1">
      <c r="A56" s="15">
        <v>29</v>
      </c>
      <c r="B56" s="15">
        <v>1.101</v>
      </c>
      <c r="C56" s="15">
        <f t="shared" si="0"/>
        <v>1.10154361</v>
      </c>
      <c r="D56" s="189">
        <f t="shared" si="1"/>
        <v>4.937420526794075E-2</v>
      </c>
      <c r="E56" s="150">
        <v>28.18</v>
      </c>
      <c r="F56" s="150">
        <v>1.1399999999999999</v>
      </c>
      <c r="G56" s="150">
        <f t="shared" si="2"/>
        <v>1.1384000000000001</v>
      </c>
      <c r="H56" s="146">
        <f t="shared" si="3"/>
        <v>-0.14035087719296702</v>
      </c>
      <c r="I56" s="15"/>
      <c r="J56" s="15"/>
      <c r="K56" s="15"/>
      <c r="L56" s="15"/>
      <c r="M56" s="15"/>
      <c r="N56" s="15"/>
      <c r="O56" s="15"/>
      <c r="P56" s="15"/>
      <c r="Q56" s="15"/>
    </row>
    <row r="57" spans="1:17" s="6" customFormat="1" ht="15" customHeight="1">
      <c r="A57" s="15">
        <v>30</v>
      </c>
      <c r="B57" s="15">
        <v>1.1040000000000001</v>
      </c>
      <c r="C57" s="15">
        <f t="shared" si="0"/>
        <v>1.1045</v>
      </c>
      <c r="D57" s="189">
        <f t="shared" si="1"/>
        <v>4.5289855072458779E-2</v>
      </c>
      <c r="E57" s="150">
        <v>29.17</v>
      </c>
      <c r="F57" s="150">
        <v>1.145</v>
      </c>
      <c r="G57" s="150">
        <f t="shared" si="2"/>
        <v>1.1433500000000001</v>
      </c>
      <c r="H57" s="146">
        <f t="shared" si="3"/>
        <v>-0.14410480349344362</v>
      </c>
      <c r="I57" s="15"/>
      <c r="J57" s="15"/>
      <c r="K57" s="15"/>
      <c r="L57" s="15"/>
      <c r="M57" s="15"/>
      <c r="N57" s="15"/>
      <c r="O57" s="15"/>
      <c r="P57" s="15"/>
      <c r="Q57" s="15"/>
    </row>
    <row r="58" spans="1:17" s="6" customFormat="1" ht="15" customHeight="1">
      <c r="A58" s="15">
        <v>31</v>
      </c>
      <c r="B58" s="15">
        <v>1.1060000000000001</v>
      </c>
      <c r="C58" s="15">
        <f t="shared" si="0"/>
        <v>1.1074244099999999</v>
      </c>
      <c r="D58" s="189">
        <f t="shared" si="1"/>
        <v>0.12878933092222608</v>
      </c>
      <c r="E58" s="150">
        <v>30.14</v>
      </c>
      <c r="F58" s="150">
        <v>1.1499999999999999</v>
      </c>
      <c r="G58" s="150">
        <f t="shared" si="2"/>
        <v>1.1482000000000001</v>
      </c>
      <c r="H58" s="146">
        <f t="shared" si="3"/>
        <v>-0.15652173913041756</v>
      </c>
      <c r="I58" s="15"/>
      <c r="J58" s="15"/>
      <c r="K58" s="15"/>
      <c r="L58" s="15"/>
      <c r="M58" s="15"/>
      <c r="N58" s="15"/>
      <c r="O58" s="15"/>
      <c r="P58" s="15"/>
      <c r="Q58" s="15"/>
    </row>
    <row r="59" spans="1:17" s="6" customFormat="1" ht="15" customHeight="1">
      <c r="A59" s="15">
        <v>32</v>
      </c>
      <c r="B59" s="15">
        <v>1.109</v>
      </c>
      <c r="C59" s="15">
        <f t="shared" si="0"/>
        <v>1.1103193600000001</v>
      </c>
      <c r="D59" s="189">
        <f t="shared" si="1"/>
        <v>0.11896844003607779</v>
      </c>
      <c r="E59" s="150">
        <v>31.14</v>
      </c>
      <c r="F59" s="150">
        <v>1.155</v>
      </c>
      <c r="G59" s="150">
        <f t="shared" si="2"/>
        <v>1.1532</v>
      </c>
      <c r="H59" s="146">
        <f t="shared" si="3"/>
        <v>-0.15584415584415789</v>
      </c>
      <c r="I59" s="15"/>
      <c r="J59" s="15"/>
      <c r="K59" s="15"/>
      <c r="L59" s="15"/>
      <c r="M59" s="15"/>
      <c r="N59" s="15"/>
      <c r="O59" s="15"/>
      <c r="P59" s="15"/>
      <c r="Q59" s="15"/>
    </row>
    <row r="60" spans="1:17" s="6" customFormat="1" ht="15" customHeight="1">
      <c r="A60" s="15">
        <v>33</v>
      </c>
      <c r="B60" s="15">
        <v>1.1120000000000001</v>
      </c>
      <c r="C60" s="15">
        <f t="shared" si="0"/>
        <v>1.11318761</v>
      </c>
      <c r="D60" s="189">
        <f t="shared" si="1"/>
        <v>0.1067994604316452</v>
      </c>
      <c r="E60" s="150">
        <v>32.14</v>
      </c>
      <c r="F60" s="150">
        <v>1.1599999999999999</v>
      </c>
      <c r="G60" s="150">
        <f t="shared" si="2"/>
        <v>1.1582000000000001</v>
      </c>
      <c r="H60" s="146">
        <f t="shared" si="3"/>
        <v>-0.15517241379308638</v>
      </c>
      <c r="I60" s="15"/>
      <c r="J60" s="15"/>
      <c r="K60" s="15"/>
      <c r="L60" s="15"/>
      <c r="M60" s="15"/>
      <c r="N60" s="15"/>
      <c r="O60" s="15"/>
      <c r="P60" s="15"/>
      <c r="Q60" s="15"/>
    </row>
    <row r="61" spans="1:17" s="6" customFormat="1" ht="15" customHeight="1">
      <c r="A61" s="15">
        <v>34</v>
      </c>
      <c r="B61" s="15">
        <v>1.1140000000000001</v>
      </c>
      <c r="C61" s="15">
        <f t="shared" si="0"/>
        <v>1.1160321600000001</v>
      </c>
      <c r="D61" s="189">
        <f t="shared" si="1"/>
        <v>0.18242010771992365</v>
      </c>
      <c r="E61" s="150">
        <v>33.159999999999997</v>
      </c>
      <c r="F61" s="150">
        <v>1.165</v>
      </c>
      <c r="G61" s="150">
        <f t="shared" si="2"/>
        <v>1.1633</v>
      </c>
      <c r="H61" s="146">
        <f t="shared" si="3"/>
        <v>-0.14592274678111886</v>
      </c>
      <c r="I61" s="15"/>
      <c r="J61" s="15"/>
      <c r="K61" s="15"/>
      <c r="L61" s="15"/>
      <c r="M61" s="15"/>
      <c r="N61" s="15"/>
      <c r="O61" s="15"/>
      <c r="P61" s="15"/>
      <c r="Q61" s="15"/>
    </row>
    <row r="62" spans="1:17" s="6" customFormat="1" ht="15" customHeight="1">
      <c r="A62" s="15">
        <v>35</v>
      </c>
      <c r="B62" s="15">
        <v>1.117</v>
      </c>
      <c r="C62" s="15">
        <f t="shared" si="0"/>
        <v>1.1188562499999999</v>
      </c>
      <c r="D62" s="189">
        <f t="shared" si="1"/>
        <v>0.16618173679497697</v>
      </c>
      <c r="E62" s="150">
        <v>34.18</v>
      </c>
      <c r="F62" s="150">
        <v>1.17</v>
      </c>
      <c r="G62" s="150">
        <f t="shared" si="2"/>
        <v>1.1684000000000001</v>
      </c>
      <c r="H62" s="146">
        <f t="shared" si="3"/>
        <v>-0.13675213675212169</v>
      </c>
      <c r="I62" s="15"/>
      <c r="J62" s="15"/>
      <c r="K62" s="15"/>
      <c r="L62" s="15"/>
      <c r="M62" s="15"/>
      <c r="N62" s="15"/>
      <c r="O62" s="15"/>
      <c r="P62" s="15"/>
      <c r="Q62" s="15"/>
    </row>
    <row r="63" spans="1:17" s="6" customFormat="1" ht="15" customHeight="1">
      <c r="A63" s="15">
        <v>36</v>
      </c>
      <c r="B63" s="15">
        <v>1.1200000000000001</v>
      </c>
      <c r="C63" s="15">
        <f t="shared" si="0"/>
        <v>1.1216633599999999</v>
      </c>
      <c r="D63" s="189">
        <f t="shared" si="1"/>
        <v>0.14851428571426611</v>
      </c>
      <c r="E63" s="150">
        <v>35.200000000000003</v>
      </c>
      <c r="F63" s="150">
        <v>1.175</v>
      </c>
      <c r="G63" s="150">
        <f t="shared" si="2"/>
        <v>1.1735</v>
      </c>
      <c r="H63" s="146">
        <f t="shared" si="3"/>
        <v>-0.12765957446808993</v>
      </c>
      <c r="I63" s="15"/>
      <c r="J63" s="15"/>
      <c r="K63" s="15"/>
      <c r="L63" s="15"/>
      <c r="M63" s="15"/>
      <c r="N63" s="15"/>
      <c r="O63" s="15"/>
      <c r="P63" s="15"/>
      <c r="Q63" s="15"/>
    </row>
    <row r="64" spans="1:17" s="6" customFormat="1" ht="15" customHeight="1">
      <c r="A64" s="15">
        <v>37</v>
      </c>
      <c r="B64" s="15">
        <v>1.1220000000000001</v>
      </c>
      <c r="C64" s="15">
        <f t="shared" si="0"/>
        <v>1.1244572099999999</v>
      </c>
      <c r="D64" s="189">
        <f t="shared" si="1"/>
        <v>0.21900267379677049</v>
      </c>
      <c r="E64" s="150">
        <v>36.229999999999997</v>
      </c>
      <c r="F64" s="150">
        <v>1.18</v>
      </c>
      <c r="G64" s="150">
        <f t="shared" si="2"/>
        <v>1.17865</v>
      </c>
      <c r="H64" s="146">
        <f t="shared" si="3"/>
        <v>-0.11440677966101376</v>
      </c>
      <c r="I64" s="15"/>
      <c r="J64" s="15"/>
      <c r="K64" s="15"/>
      <c r="L64" s="15"/>
      <c r="M64" s="15"/>
      <c r="N64" s="15"/>
      <c r="O64" s="15"/>
      <c r="P64" s="15"/>
      <c r="Q64" s="15"/>
    </row>
    <row r="65" spans="1:17" s="6" customFormat="1" ht="15" customHeight="1">
      <c r="A65" s="15">
        <v>38</v>
      </c>
      <c r="B65" s="15">
        <v>1.125</v>
      </c>
      <c r="C65" s="15">
        <f t="shared" si="0"/>
        <v>1.12724176</v>
      </c>
      <c r="D65" s="189">
        <f t="shared" si="1"/>
        <v>0.19926755555555392</v>
      </c>
      <c r="E65" s="150">
        <v>37.270000000000003</v>
      </c>
      <c r="F65" s="150">
        <v>1.1850000000000001</v>
      </c>
      <c r="G65" s="150">
        <f t="shared" si="2"/>
        <v>1.1838500000000001</v>
      </c>
      <c r="H65" s="146">
        <f t="shared" si="3"/>
        <v>-9.7046413502108381E-2</v>
      </c>
      <c r="I65" s="15"/>
      <c r="J65" s="15"/>
      <c r="K65" s="15"/>
      <c r="L65" s="15"/>
      <c r="M65" s="15"/>
      <c r="N65" s="15"/>
      <c r="O65" s="15"/>
      <c r="P65" s="15"/>
      <c r="Q65" s="15"/>
    </row>
    <row r="66" spans="1:17" s="6" customFormat="1" ht="15" customHeight="1">
      <c r="A66" s="15">
        <v>39</v>
      </c>
      <c r="B66" s="15">
        <v>1.127</v>
      </c>
      <c r="C66" s="15">
        <f t="shared" si="0"/>
        <v>1.13002121</v>
      </c>
      <c r="D66" s="189">
        <f t="shared" si="1"/>
        <v>0.26807542147293667</v>
      </c>
      <c r="E66" s="150">
        <v>38.32</v>
      </c>
      <c r="F66" s="150">
        <v>1.19</v>
      </c>
      <c r="G66" s="150">
        <f t="shared" si="2"/>
        <v>1.1891</v>
      </c>
      <c r="H66" s="146">
        <f t="shared" si="3"/>
        <v>-7.5630252100832004E-2</v>
      </c>
      <c r="I66" s="15"/>
      <c r="J66" s="15"/>
      <c r="K66" s="15"/>
      <c r="L66" s="15"/>
      <c r="M66" s="15"/>
      <c r="N66" s="15"/>
      <c r="O66" s="15"/>
      <c r="P66" s="15"/>
      <c r="Q66" s="15"/>
    </row>
    <row r="67" spans="1:17" s="6" customFormat="1" ht="15" customHeight="1">
      <c r="A67" s="15">
        <v>40</v>
      </c>
      <c r="B67" s="15">
        <v>1.1299999999999999</v>
      </c>
      <c r="C67" s="15">
        <f t="shared" si="0"/>
        <v>1.1328</v>
      </c>
      <c r="D67" s="189">
        <f t="shared" si="1"/>
        <v>0.24778761061948107</v>
      </c>
      <c r="E67" s="150">
        <v>39.369999999999997</v>
      </c>
      <c r="F67" s="150">
        <v>1.1950000000000001</v>
      </c>
      <c r="G67" s="150">
        <f t="shared" si="2"/>
        <v>1.19435</v>
      </c>
      <c r="H67" s="146">
        <f t="shared" si="3"/>
        <v>-5.4393305439333836E-2</v>
      </c>
      <c r="I67" s="15"/>
      <c r="J67" s="15"/>
      <c r="K67" s="15"/>
      <c r="L67" s="15"/>
      <c r="M67" s="15"/>
      <c r="N67" s="15"/>
      <c r="O67" s="15"/>
      <c r="P67" s="15"/>
      <c r="Q67" s="15"/>
    </row>
    <row r="68" spans="1:17" s="6" customFormat="1" ht="15" customHeight="1">
      <c r="A68" s="15">
        <v>41</v>
      </c>
      <c r="B68" s="15">
        <v>1.133</v>
      </c>
      <c r="C68" s="15">
        <f t="shared" si="0"/>
        <v>1.1355828100000001</v>
      </c>
      <c r="D68" s="189">
        <f t="shared" si="1"/>
        <v>0.22796204766108089</v>
      </c>
      <c r="E68" s="150">
        <v>40</v>
      </c>
      <c r="F68" s="150">
        <v>1.198</v>
      </c>
      <c r="G68" s="150">
        <f t="shared" si="2"/>
        <v>1.1975</v>
      </c>
      <c r="H68" s="146">
        <f t="shared" si="3"/>
        <v>-4.1736227045070531E-2</v>
      </c>
      <c r="I68" s="15"/>
      <c r="J68" s="15"/>
      <c r="K68" s="15"/>
      <c r="L68" s="15"/>
      <c r="M68" s="15"/>
      <c r="N68" s="15"/>
      <c r="O68" s="15"/>
      <c r="P68" s="15"/>
      <c r="Q68" s="15"/>
    </row>
    <row r="69" spans="1:17" s="6" customFormat="1" ht="15" customHeight="1">
      <c r="A69" s="15">
        <v>42</v>
      </c>
      <c r="B69" s="15">
        <v>1.1359999999999999</v>
      </c>
      <c r="C69" s="15">
        <f t="shared" si="0"/>
        <v>1.1383745599999999</v>
      </c>
      <c r="D69" s="189">
        <f t="shared" si="1"/>
        <v>0.2090281690140868</v>
      </c>
      <c r="E69" s="150"/>
      <c r="F69" s="150"/>
      <c r="G69" s="150"/>
      <c r="H69" s="150"/>
      <c r="I69" s="15"/>
      <c r="J69" s="15"/>
      <c r="K69" s="15"/>
      <c r="L69" s="15"/>
      <c r="M69" s="15"/>
      <c r="N69" s="15"/>
      <c r="O69" s="15"/>
      <c r="P69" s="15"/>
      <c r="Q69" s="15"/>
    </row>
    <row r="70" spans="1:17" s="6" customFormat="1" ht="15" customHeight="1">
      <c r="A70" s="15">
        <v>43</v>
      </c>
      <c r="B70" s="15">
        <v>1.1379999999999999</v>
      </c>
      <c r="C70" s="15">
        <f t="shared" si="0"/>
        <v>1.14118041</v>
      </c>
      <c r="D70" s="189">
        <f t="shared" si="1"/>
        <v>0.27947363796134744</v>
      </c>
      <c r="E70" s="150"/>
      <c r="F70" s="150"/>
      <c r="G70" s="150"/>
      <c r="H70" s="150"/>
      <c r="I70" s="15"/>
      <c r="J70" s="15"/>
      <c r="K70" s="15"/>
      <c r="L70" s="15"/>
      <c r="M70" s="15"/>
      <c r="N70" s="15"/>
      <c r="O70" s="15"/>
      <c r="P70" s="15"/>
      <c r="Q70" s="15"/>
    </row>
    <row r="71" spans="1:17" s="6" customFormat="1" ht="15" customHeight="1">
      <c r="A71" s="15">
        <v>44</v>
      </c>
      <c r="B71" s="15">
        <v>1.141</v>
      </c>
      <c r="C71" s="15">
        <f t="shared" si="0"/>
        <v>1.14400576</v>
      </c>
      <c r="D71" s="189">
        <f t="shared" si="1"/>
        <v>0.2634320771253259</v>
      </c>
      <c r="E71" s="150"/>
      <c r="F71" s="150"/>
      <c r="G71" s="150"/>
      <c r="H71" s="150"/>
      <c r="I71" s="15"/>
      <c r="J71" s="15"/>
      <c r="K71" s="15"/>
      <c r="L71" s="15"/>
      <c r="M71" s="15"/>
      <c r="N71" s="15"/>
      <c r="O71" s="15"/>
      <c r="P71" s="15"/>
      <c r="Q71" s="15"/>
    </row>
    <row r="72" spans="1:17" s="6" customFormat="1" ht="15" customHeight="1">
      <c r="A72" s="15">
        <v>45</v>
      </c>
      <c r="B72" s="15">
        <v>1.143</v>
      </c>
      <c r="C72" s="15">
        <f t="shared" si="0"/>
        <v>1.1468562499999999</v>
      </c>
      <c r="D72" s="189">
        <f t="shared" si="1"/>
        <v>0.33737970253717359</v>
      </c>
      <c r="E72" s="150"/>
      <c r="F72" s="150"/>
      <c r="G72" s="150"/>
      <c r="H72" s="150"/>
      <c r="I72" s="15"/>
      <c r="J72" s="15"/>
      <c r="K72" s="15"/>
      <c r="L72" s="15"/>
      <c r="M72" s="15"/>
      <c r="N72" s="15"/>
      <c r="O72" s="15"/>
      <c r="P72" s="15"/>
      <c r="Q72" s="15"/>
    </row>
    <row r="73" spans="1:17" s="6" customFormat="1" ht="15" customHeight="1">
      <c r="A73" s="15">
        <v>46</v>
      </c>
      <c r="B73" s="15">
        <v>1.1459999999999999</v>
      </c>
      <c r="C73" s="15">
        <f t="shared" si="0"/>
        <v>1.1497377600000001</v>
      </c>
      <c r="D73" s="189">
        <f t="shared" si="1"/>
        <v>0.32615706806283995</v>
      </c>
      <c r="E73" s="150"/>
      <c r="F73" s="150"/>
      <c r="G73" s="150"/>
      <c r="H73" s="150"/>
      <c r="I73" s="15"/>
      <c r="J73" s="15"/>
      <c r="K73" s="15"/>
      <c r="L73" s="15"/>
      <c r="M73" s="15"/>
      <c r="N73" s="15"/>
      <c r="O73" s="15"/>
      <c r="P73" s="15"/>
      <c r="Q73" s="15"/>
    </row>
    <row r="74" spans="1:17" s="6" customFormat="1" ht="15" customHeight="1">
      <c r="A74" s="15">
        <v>47</v>
      </c>
      <c r="B74" s="15">
        <v>1.149</v>
      </c>
      <c r="C74" s="15">
        <f t="shared" si="0"/>
        <v>1.1526564100000001</v>
      </c>
      <c r="D74" s="189">
        <f t="shared" si="1"/>
        <v>0.31822541340296384</v>
      </c>
      <c r="E74" s="150"/>
      <c r="F74" s="150"/>
      <c r="G74" s="150"/>
      <c r="H74" s="150"/>
      <c r="I74" s="15"/>
      <c r="J74" s="15"/>
      <c r="K74" s="15"/>
      <c r="L74" s="15"/>
      <c r="M74" s="15"/>
      <c r="N74" s="15"/>
      <c r="O74" s="15"/>
      <c r="P74" s="15"/>
      <c r="Q74" s="15"/>
    </row>
    <row r="75" spans="1:17" s="6" customFormat="1" ht="15" customHeight="1">
      <c r="A75" s="15">
        <v>48</v>
      </c>
      <c r="B75" s="15">
        <v>1.1519999999999999</v>
      </c>
      <c r="C75" s="15">
        <f t="shared" si="0"/>
        <v>1.15561856</v>
      </c>
      <c r="D75" s="189">
        <f t="shared" si="1"/>
        <v>0.31411111111111534</v>
      </c>
      <c r="E75" s="150"/>
      <c r="F75" s="150"/>
      <c r="G75" s="150"/>
      <c r="H75" s="150"/>
      <c r="I75" s="15"/>
      <c r="J75" s="15"/>
      <c r="K75" s="15"/>
      <c r="L75" s="15"/>
      <c r="M75" s="15"/>
      <c r="N75" s="15"/>
      <c r="O75" s="15"/>
      <c r="P75" s="15"/>
      <c r="Q75" s="15"/>
    </row>
    <row r="76" spans="1:17" s="6" customFormat="1" ht="15" customHeight="1">
      <c r="A76" s="15">
        <v>49</v>
      </c>
      <c r="B76" s="15">
        <v>1.1539999999999999</v>
      </c>
      <c r="C76" s="15">
        <f t="shared" si="0"/>
        <v>1.15863081</v>
      </c>
      <c r="D76" s="189">
        <f t="shared" si="1"/>
        <v>0.40128336221837929</v>
      </c>
      <c r="E76" s="150"/>
      <c r="F76" s="150"/>
      <c r="G76" s="150"/>
      <c r="H76" s="150"/>
      <c r="I76" s="15"/>
      <c r="J76" s="15"/>
      <c r="K76" s="15"/>
      <c r="L76" s="15"/>
      <c r="M76" s="15"/>
      <c r="N76" s="15"/>
      <c r="O76" s="15"/>
      <c r="P76" s="15"/>
      <c r="Q76" s="15"/>
    </row>
    <row r="77" spans="1:17" s="6" customFormat="1" ht="15" customHeight="1">
      <c r="A77" s="15">
        <v>50</v>
      </c>
      <c r="B77" s="15">
        <v>1.157</v>
      </c>
      <c r="C77" s="15">
        <f t="shared" si="0"/>
        <v>1.1617</v>
      </c>
      <c r="D77" s="189">
        <f t="shared" si="1"/>
        <v>0.40622299049264704</v>
      </c>
      <c r="E77" s="150"/>
      <c r="F77" s="150"/>
      <c r="G77" s="150"/>
      <c r="H77" s="150"/>
      <c r="I77" s="15"/>
      <c r="J77" s="15"/>
      <c r="K77" s="15"/>
      <c r="L77" s="15"/>
      <c r="M77" s="15"/>
      <c r="N77" s="15"/>
      <c r="O77" s="15"/>
      <c r="P77" s="15"/>
      <c r="Q77" s="15"/>
    </row>
    <row r="78" spans="1:17" s="6" customFormat="1" ht="15" customHeight="1">
      <c r="A78" s="2"/>
      <c r="B78" s="2"/>
      <c r="C78" s="2"/>
      <c r="D78" s="2"/>
      <c r="I78" s="15"/>
      <c r="J78" s="15"/>
      <c r="K78" s="15"/>
      <c r="L78" s="15"/>
      <c r="M78" s="15"/>
      <c r="N78" s="15"/>
      <c r="O78" s="15"/>
      <c r="P78" s="15"/>
      <c r="Q78" s="15"/>
    </row>
    <row r="79" spans="1:17" s="6" customFormat="1" ht="15" customHeight="1">
      <c r="A79" s="2"/>
      <c r="B79" s="2"/>
      <c r="C79" s="2"/>
      <c r="D79" s="2"/>
      <c r="I79" s="15"/>
      <c r="J79" s="15"/>
      <c r="K79" s="15"/>
      <c r="L79" s="15"/>
      <c r="M79" s="15"/>
      <c r="N79" s="15"/>
      <c r="O79" s="15"/>
      <c r="P79" s="15"/>
      <c r="Q79" s="15"/>
    </row>
    <row r="80" spans="1:17" s="6" customFormat="1" ht="15" customHeight="1">
      <c r="A80" s="2"/>
      <c r="B80" s="2"/>
      <c r="C80" s="2"/>
      <c r="D80" s="2"/>
      <c r="I80" s="15"/>
      <c r="J80" s="15"/>
      <c r="K80" s="15"/>
      <c r="L80" s="15"/>
      <c r="M80" s="15"/>
      <c r="N80" s="15"/>
      <c r="O80" s="15"/>
      <c r="P80" s="15"/>
      <c r="Q80" s="15"/>
    </row>
    <row r="81" spans="1:17" s="6" customFormat="1" ht="15" customHeight="1">
      <c r="A81" s="2"/>
      <c r="B81" s="2"/>
      <c r="C81" s="2"/>
      <c r="D81" s="2"/>
      <c r="I81" s="15"/>
      <c r="J81" s="15"/>
      <c r="K81" s="15"/>
      <c r="L81" s="15"/>
      <c r="M81" s="15"/>
      <c r="N81" s="15"/>
      <c r="O81" s="15"/>
      <c r="P81" s="15"/>
      <c r="Q81" s="15"/>
    </row>
    <row r="82" spans="1:17" s="6" customFormat="1" ht="15" customHeight="1">
      <c r="A82" s="2"/>
      <c r="B82" s="2"/>
      <c r="C82" s="2"/>
      <c r="D82" s="2"/>
      <c r="I82" s="15"/>
      <c r="J82" s="15"/>
      <c r="K82" s="15"/>
      <c r="L82" s="15"/>
      <c r="M82" s="15"/>
      <c r="N82" s="15"/>
      <c r="O82" s="15"/>
      <c r="P82" s="15"/>
      <c r="Q82" s="15"/>
    </row>
    <row r="83" spans="1:17" s="6" customFormat="1" ht="15" customHeight="1">
      <c r="A83" s="2"/>
      <c r="B83" s="2"/>
      <c r="C83" s="2"/>
      <c r="D83" s="2"/>
      <c r="I83" s="15"/>
      <c r="J83" s="15"/>
      <c r="K83" s="15"/>
      <c r="L83" s="15"/>
      <c r="M83" s="15"/>
      <c r="N83" s="15"/>
      <c r="O83" s="15"/>
      <c r="P83" s="15"/>
      <c r="Q83" s="15"/>
    </row>
    <row r="84" spans="1:17" s="6" customFormat="1" ht="15" customHeight="1">
      <c r="A84" s="2"/>
      <c r="B84" s="2"/>
      <c r="C84" s="2"/>
      <c r="D84" s="2"/>
      <c r="I84" s="15"/>
      <c r="J84" s="15"/>
      <c r="K84" s="15"/>
      <c r="L84" s="15"/>
      <c r="M84" s="15"/>
      <c r="N84" s="15"/>
      <c r="O84" s="15"/>
      <c r="P84" s="15"/>
      <c r="Q84" s="15"/>
    </row>
    <row r="85" spans="1:17" s="6" customFormat="1" ht="15" customHeight="1">
      <c r="A85" s="2"/>
      <c r="B85" s="2"/>
      <c r="C85" s="2"/>
      <c r="D85" s="2"/>
      <c r="I85" s="15"/>
      <c r="J85" s="15"/>
      <c r="K85" s="15"/>
      <c r="L85" s="15"/>
      <c r="M85" s="15"/>
      <c r="N85" s="15"/>
      <c r="O85" s="15"/>
      <c r="P85" s="15"/>
      <c r="Q85" s="15"/>
    </row>
    <row r="86" spans="1:17" s="6" customFormat="1" ht="15" customHeight="1">
      <c r="A86" s="2"/>
      <c r="B86" s="2"/>
      <c r="C86" s="2"/>
      <c r="D86" s="2"/>
      <c r="I86" s="15"/>
      <c r="J86" s="15"/>
      <c r="K86" s="15"/>
      <c r="L86" s="15"/>
      <c r="M86" s="15"/>
      <c r="N86" s="15"/>
      <c r="O86" s="15"/>
      <c r="P86" s="15"/>
      <c r="Q86" s="15"/>
    </row>
    <row r="87" spans="1:17" s="6" customFormat="1" ht="15" customHeight="1">
      <c r="A87" s="2"/>
      <c r="B87" s="2"/>
      <c r="C87" s="2"/>
      <c r="D87" s="2"/>
      <c r="I87" s="15"/>
      <c r="J87" s="15"/>
      <c r="K87" s="15"/>
      <c r="L87" s="15"/>
      <c r="M87" s="15"/>
      <c r="N87" s="15"/>
      <c r="O87" s="15"/>
      <c r="P87" s="15"/>
      <c r="Q87" s="15"/>
    </row>
    <row r="88" spans="1:17" s="6" customFormat="1" ht="15" customHeight="1">
      <c r="A88" s="2"/>
      <c r="B88" s="2"/>
      <c r="C88" s="2"/>
      <c r="D88" s="2"/>
      <c r="I88" s="15"/>
      <c r="J88" s="15"/>
      <c r="K88" s="15"/>
      <c r="L88" s="15"/>
      <c r="M88" s="15"/>
      <c r="N88" s="15"/>
      <c r="O88" s="15"/>
      <c r="P88" s="15"/>
      <c r="Q88" s="15"/>
    </row>
    <row r="89" spans="1:17" s="6" customFormat="1" ht="15" customHeight="1">
      <c r="A89" s="2"/>
      <c r="B89" s="2"/>
      <c r="C89" s="2"/>
      <c r="D89" s="2"/>
      <c r="I89" s="15"/>
      <c r="J89" s="15"/>
      <c r="K89" s="15"/>
      <c r="L89" s="15"/>
      <c r="M89" s="15"/>
      <c r="N89" s="15"/>
      <c r="O89" s="15"/>
      <c r="P89" s="15"/>
      <c r="Q89" s="15"/>
    </row>
    <row r="90" spans="1:17" s="6" customFormat="1" ht="15" customHeight="1">
      <c r="A90" s="2"/>
      <c r="B90" s="2"/>
      <c r="C90" s="2"/>
      <c r="D90" s="2"/>
      <c r="I90" s="15"/>
      <c r="J90" s="15"/>
      <c r="K90" s="15"/>
      <c r="L90" s="15"/>
      <c r="M90" s="15"/>
      <c r="N90" s="15"/>
      <c r="O90" s="15"/>
      <c r="P90" s="15"/>
      <c r="Q90" s="15"/>
    </row>
    <row r="91" spans="1:17" s="6" customFormat="1" ht="15" customHeight="1">
      <c r="A91" s="2"/>
      <c r="B91" s="2"/>
      <c r="C91" s="2"/>
      <c r="D91" s="2"/>
      <c r="I91" s="15"/>
      <c r="J91" s="15"/>
      <c r="K91" s="15"/>
      <c r="L91" s="15"/>
      <c r="M91" s="15"/>
      <c r="N91" s="15"/>
      <c r="O91" s="15"/>
      <c r="P91" s="15"/>
      <c r="Q91" s="15"/>
    </row>
    <row r="92" spans="1:17" s="6" customFormat="1" ht="15" customHeight="1">
      <c r="A92" s="2"/>
      <c r="B92" s="2"/>
      <c r="C92" s="2"/>
      <c r="D92" s="2"/>
      <c r="I92" s="15"/>
      <c r="J92" s="15"/>
      <c r="K92" s="15"/>
      <c r="L92" s="15"/>
      <c r="M92" s="15"/>
      <c r="N92" s="15"/>
      <c r="O92" s="15"/>
      <c r="P92" s="15"/>
      <c r="Q92" s="15"/>
    </row>
    <row r="93" spans="1:17" s="6" customFormat="1" ht="15" customHeight="1">
      <c r="A93" s="2"/>
      <c r="B93" s="2"/>
      <c r="C93" s="2"/>
      <c r="D93" s="2"/>
      <c r="I93" s="15"/>
      <c r="J93" s="15"/>
      <c r="K93" s="15"/>
      <c r="L93" s="15"/>
      <c r="M93" s="15"/>
      <c r="N93" s="15"/>
      <c r="O93" s="15"/>
      <c r="P93" s="15"/>
      <c r="Q93" s="15"/>
    </row>
    <row r="94" spans="1:17" s="6" customFormat="1" ht="15" customHeight="1">
      <c r="A94" s="2"/>
      <c r="B94" s="2"/>
      <c r="C94" s="2"/>
      <c r="D94" s="2"/>
      <c r="I94" s="15"/>
      <c r="J94" s="15"/>
      <c r="K94" s="15"/>
      <c r="L94" s="15"/>
      <c r="M94" s="15"/>
      <c r="N94" s="15"/>
      <c r="O94" s="15"/>
      <c r="P94" s="15"/>
      <c r="Q94" s="15"/>
    </row>
    <row r="95" spans="1:17" s="6" customFormat="1" ht="15" customHeight="1">
      <c r="A95" s="2"/>
      <c r="B95" s="2"/>
      <c r="C95" s="2"/>
      <c r="D95" s="2"/>
      <c r="I95" s="15"/>
      <c r="J95" s="15"/>
      <c r="K95" s="15"/>
      <c r="L95" s="15"/>
      <c r="M95" s="15"/>
      <c r="N95" s="15"/>
      <c r="O95" s="15"/>
      <c r="P95" s="15"/>
      <c r="Q95" s="15"/>
    </row>
    <row r="96" spans="1:17" s="6" customFormat="1" ht="15" customHeight="1">
      <c r="A96" s="2"/>
      <c r="B96" s="2"/>
      <c r="C96" s="2"/>
      <c r="D96" s="2"/>
      <c r="I96" s="15"/>
      <c r="J96" s="15"/>
      <c r="K96" s="15"/>
      <c r="L96" s="15"/>
      <c r="M96" s="15"/>
      <c r="N96" s="15"/>
      <c r="O96" s="15"/>
      <c r="P96" s="15"/>
      <c r="Q96" s="15"/>
    </row>
    <row r="97" spans="1:17" s="6" customFormat="1" ht="15" customHeight="1">
      <c r="A97" s="2"/>
      <c r="B97" s="2"/>
      <c r="C97" s="2"/>
      <c r="D97" s="2"/>
      <c r="I97" s="15"/>
      <c r="J97" s="15"/>
      <c r="K97" s="15"/>
      <c r="L97" s="15"/>
      <c r="M97" s="15"/>
      <c r="N97" s="15"/>
      <c r="O97" s="15"/>
      <c r="P97" s="15"/>
      <c r="Q97" s="15"/>
    </row>
    <row r="98" spans="1:17" s="6" customFormat="1" ht="15" customHeight="1">
      <c r="A98" s="2"/>
      <c r="B98" s="2"/>
      <c r="C98" s="2"/>
      <c r="D98" s="2"/>
      <c r="I98" s="15"/>
      <c r="J98" s="15"/>
      <c r="K98" s="15"/>
      <c r="L98" s="15"/>
      <c r="M98" s="15"/>
      <c r="N98" s="15"/>
      <c r="O98" s="15"/>
      <c r="P98" s="15"/>
      <c r="Q98" s="15"/>
    </row>
    <row r="99" spans="1:17" s="6" customFormat="1" ht="15" customHeight="1">
      <c r="A99" s="2"/>
      <c r="B99" s="2"/>
      <c r="C99" s="2"/>
      <c r="D99" s="2"/>
      <c r="I99" s="15"/>
      <c r="J99" s="15"/>
      <c r="K99" s="15"/>
      <c r="L99" s="15"/>
      <c r="M99" s="15"/>
      <c r="N99" s="15"/>
      <c r="O99" s="15"/>
      <c r="P99" s="15"/>
      <c r="Q99" s="15"/>
    </row>
    <row r="100" spans="1:17" s="6" customFormat="1" ht="15" customHeight="1">
      <c r="A100" s="2"/>
      <c r="B100" s="2"/>
      <c r="C100" s="2"/>
      <c r="D100" s="2"/>
      <c r="I100" s="15"/>
      <c r="J100" s="15"/>
      <c r="K100" s="15"/>
      <c r="L100" s="15"/>
      <c r="M100" s="15"/>
      <c r="N100" s="15"/>
      <c r="O100" s="15"/>
      <c r="P100" s="15"/>
      <c r="Q100" s="15"/>
    </row>
    <row r="101" spans="1:17" s="6" customFormat="1" ht="15" customHeight="1">
      <c r="A101" s="2"/>
      <c r="B101" s="2"/>
      <c r="C101" s="2"/>
      <c r="D101" s="2"/>
      <c r="I101" s="15"/>
      <c r="J101" s="15"/>
      <c r="K101" s="15"/>
      <c r="L101" s="15"/>
      <c r="M101" s="15"/>
      <c r="N101" s="15"/>
      <c r="O101" s="15"/>
      <c r="P101" s="15"/>
      <c r="Q101" s="15"/>
    </row>
    <row r="102" spans="1:17" s="6" customFormat="1" ht="15" customHeight="1">
      <c r="A102" s="2"/>
      <c r="B102" s="2"/>
      <c r="C102" s="2"/>
      <c r="D102" s="2"/>
      <c r="I102" s="15"/>
      <c r="J102" s="15"/>
      <c r="K102" s="15"/>
      <c r="L102" s="15"/>
      <c r="M102" s="15"/>
      <c r="N102" s="15"/>
      <c r="O102" s="15"/>
      <c r="P102" s="15"/>
      <c r="Q102" s="15"/>
    </row>
    <row r="103" spans="1:17" s="6" customFormat="1" ht="15" customHeight="1">
      <c r="A103" s="2"/>
      <c r="B103" s="2"/>
      <c r="C103" s="2"/>
      <c r="D103" s="2"/>
      <c r="I103" s="15"/>
      <c r="J103" s="15"/>
      <c r="K103" s="15"/>
      <c r="L103" s="15"/>
      <c r="M103" s="15"/>
      <c r="N103" s="15"/>
      <c r="O103" s="15"/>
      <c r="P103" s="15"/>
      <c r="Q103" s="15"/>
    </row>
    <row r="104" spans="1:17" s="6" customFormat="1" ht="15" customHeight="1">
      <c r="A104" s="2"/>
      <c r="B104" s="2"/>
      <c r="C104" s="2"/>
      <c r="D104" s="2"/>
      <c r="I104" s="15"/>
      <c r="J104" s="15"/>
      <c r="K104" s="15"/>
      <c r="L104" s="15"/>
      <c r="M104" s="15"/>
      <c r="N104" s="15"/>
      <c r="O104" s="15"/>
      <c r="P104" s="15"/>
      <c r="Q104" s="15"/>
    </row>
    <row r="105" spans="1:17" s="6" customFormat="1" ht="15" customHeight="1">
      <c r="A105" s="2"/>
      <c r="B105" s="2"/>
      <c r="C105" s="2"/>
      <c r="D105" s="2"/>
      <c r="I105" s="15"/>
      <c r="J105" s="15"/>
      <c r="K105" s="15"/>
      <c r="L105" s="15"/>
      <c r="M105" s="15"/>
      <c r="N105" s="15"/>
      <c r="O105" s="15"/>
      <c r="P105" s="15"/>
      <c r="Q105" s="15"/>
    </row>
    <row r="106" spans="1:17" s="6" customFormat="1" ht="15" customHeight="1">
      <c r="A106" s="2"/>
      <c r="B106" s="2"/>
      <c r="C106" s="2"/>
      <c r="D106" s="2"/>
      <c r="I106" s="15"/>
      <c r="J106" s="15"/>
      <c r="K106" s="15"/>
      <c r="L106" s="15"/>
      <c r="M106" s="15"/>
      <c r="N106" s="15"/>
      <c r="O106" s="15"/>
      <c r="P106" s="15"/>
      <c r="Q106" s="15"/>
    </row>
    <row r="107" spans="1:17" s="6" customFormat="1" ht="15" customHeight="1">
      <c r="A107" s="2"/>
      <c r="B107" s="2"/>
      <c r="C107" s="2"/>
      <c r="D107" s="2"/>
      <c r="I107" s="15"/>
      <c r="J107" s="15"/>
      <c r="K107" s="15"/>
      <c r="L107" s="15"/>
      <c r="M107" s="15"/>
      <c r="N107" s="15"/>
      <c r="O107" s="15"/>
      <c r="P107" s="15"/>
      <c r="Q107" s="15"/>
    </row>
    <row r="108" spans="1:17" s="6" customFormat="1" ht="15" customHeight="1">
      <c r="A108" s="2"/>
      <c r="B108" s="2"/>
      <c r="C108" s="2"/>
      <c r="D108" s="2"/>
      <c r="I108" s="15"/>
      <c r="J108" s="15"/>
      <c r="K108" s="15"/>
      <c r="L108" s="15"/>
      <c r="M108" s="15"/>
      <c r="N108" s="15"/>
      <c r="O108" s="15"/>
      <c r="P108" s="15"/>
      <c r="Q108" s="15"/>
    </row>
    <row r="109" spans="1:17" s="6" customFormat="1" ht="15" customHeight="1">
      <c r="A109" s="2"/>
      <c r="B109" s="2"/>
      <c r="C109" s="2"/>
      <c r="D109" s="2"/>
      <c r="I109" s="15"/>
      <c r="J109" s="15"/>
      <c r="K109" s="15"/>
      <c r="L109" s="15"/>
      <c r="M109" s="15"/>
      <c r="N109" s="15"/>
      <c r="O109" s="15"/>
      <c r="P109" s="15"/>
      <c r="Q109" s="15"/>
    </row>
    <row r="110" spans="1:17" s="6" customFormat="1" ht="15" customHeight="1">
      <c r="A110" s="2"/>
      <c r="B110" s="2"/>
      <c r="C110" s="2"/>
      <c r="D110" s="2"/>
      <c r="I110" s="15"/>
      <c r="J110" s="15"/>
      <c r="K110" s="15"/>
      <c r="L110" s="15"/>
      <c r="M110" s="15"/>
      <c r="N110" s="15"/>
      <c r="O110" s="15"/>
      <c r="P110" s="15"/>
      <c r="Q110" s="15"/>
    </row>
    <row r="111" spans="1:17" s="6" customFormat="1" ht="15" customHeight="1">
      <c r="A111" s="2"/>
      <c r="B111" s="2"/>
      <c r="C111" s="2"/>
      <c r="D111" s="2"/>
      <c r="I111" s="15"/>
      <c r="J111" s="15"/>
      <c r="K111" s="15"/>
      <c r="L111" s="15"/>
      <c r="M111" s="15"/>
      <c r="N111" s="15"/>
      <c r="O111" s="15"/>
      <c r="P111" s="15"/>
      <c r="Q111" s="15"/>
    </row>
    <row r="112" spans="1:17" s="6" customFormat="1" ht="15" customHeight="1">
      <c r="A112" s="2"/>
      <c r="B112" s="2"/>
      <c r="C112" s="2"/>
      <c r="D112" s="2"/>
      <c r="I112" s="15"/>
      <c r="J112" s="15"/>
      <c r="K112" s="15"/>
      <c r="L112" s="15"/>
      <c r="M112" s="15"/>
      <c r="N112" s="15"/>
      <c r="O112" s="15"/>
      <c r="P112" s="15"/>
      <c r="Q112" s="15"/>
    </row>
    <row r="113" spans="1:17" s="6" customFormat="1" ht="15" customHeight="1">
      <c r="A113" s="2"/>
      <c r="B113" s="2"/>
      <c r="C113" s="2"/>
      <c r="D113" s="2"/>
      <c r="I113" s="15"/>
      <c r="J113" s="15"/>
      <c r="K113" s="15"/>
      <c r="L113" s="15"/>
      <c r="M113" s="15"/>
      <c r="N113" s="15"/>
      <c r="O113" s="15"/>
      <c r="P113" s="15"/>
      <c r="Q113" s="15"/>
    </row>
    <row r="114" spans="1:17" s="6" customFormat="1" ht="15" customHeight="1">
      <c r="A114" s="2"/>
      <c r="B114" s="2"/>
      <c r="C114" s="2"/>
      <c r="D114" s="2"/>
      <c r="I114" s="15"/>
      <c r="J114" s="15"/>
      <c r="K114" s="15"/>
      <c r="L114" s="15"/>
      <c r="M114" s="15"/>
      <c r="N114" s="15"/>
      <c r="O114" s="15"/>
      <c r="P114" s="15"/>
      <c r="Q114" s="15"/>
    </row>
    <row r="115" spans="1:17" s="6" customFormat="1" ht="15" customHeight="1">
      <c r="A115" s="2"/>
      <c r="B115" s="2"/>
      <c r="C115" s="2"/>
      <c r="D115" s="2"/>
      <c r="I115" s="15"/>
      <c r="J115" s="15"/>
      <c r="K115" s="15"/>
      <c r="L115" s="15"/>
      <c r="M115" s="15"/>
      <c r="N115" s="15"/>
      <c r="O115" s="15"/>
      <c r="P115" s="15"/>
      <c r="Q115" s="15"/>
    </row>
    <row r="116" spans="1:17" s="6" customFormat="1" ht="15" customHeight="1">
      <c r="A116" s="2"/>
      <c r="B116" s="2"/>
      <c r="C116" s="2"/>
      <c r="D116" s="2"/>
      <c r="I116" s="15"/>
      <c r="J116" s="15"/>
      <c r="K116" s="15"/>
      <c r="L116" s="15"/>
      <c r="M116" s="15"/>
      <c r="N116" s="15"/>
      <c r="O116" s="15"/>
      <c r="P116" s="15"/>
      <c r="Q116" s="15"/>
    </row>
    <row r="117" spans="1:17" s="6" customFormat="1" ht="15" customHeight="1">
      <c r="A117" s="2"/>
      <c r="B117" s="2"/>
      <c r="C117" s="2"/>
      <c r="D117" s="2"/>
      <c r="I117" s="15"/>
      <c r="J117" s="15"/>
      <c r="K117" s="15"/>
      <c r="L117" s="15"/>
      <c r="M117" s="15"/>
      <c r="N117" s="15"/>
      <c r="O117" s="15"/>
      <c r="P117" s="15"/>
      <c r="Q117" s="15"/>
    </row>
    <row r="118" spans="1:17" s="6" customFormat="1" ht="15" customHeight="1">
      <c r="A118" s="2"/>
      <c r="B118" s="2"/>
      <c r="C118" s="2"/>
      <c r="D118" s="2"/>
      <c r="I118" s="15"/>
      <c r="J118" s="15"/>
      <c r="K118" s="15"/>
      <c r="L118" s="15"/>
      <c r="M118" s="15"/>
      <c r="N118" s="15"/>
      <c r="O118" s="15"/>
      <c r="P118" s="15"/>
      <c r="Q118" s="15"/>
    </row>
    <row r="119" spans="1:17" s="6" customFormat="1" ht="15" customHeight="1">
      <c r="A119" s="2"/>
      <c r="B119" s="2"/>
      <c r="C119" s="2"/>
      <c r="D119" s="2"/>
      <c r="I119" s="15"/>
      <c r="J119" s="15"/>
      <c r="K119" s="15"/>
      <c r="L119" s="15"/>
      <c r="M119" s="15"/>
      <c r="N119" s="15"/>
      <c r="O119" s="15"/>
      <c r="P119" s="15"/>
      <c r="Q119" s="15"/>
    </row>
    <row r="120" spans="1:17" s="6" customFormat="1" ht="15" customHeight="1">
      <c r="A120" s="2"/>
      <c r="B120" s="2"/>
      <c r="C120" s="2"/>
      <c r="D120" s="2"/>
      <c r="I120" s="15"/>
      <c r="J120" s="15"/>
      <c r="K120" s="15"/>
      <c r="L120" s="15"/>
      <c r="M120" s="15"/>
      <c r="N120" s="15"/>
      <c r="O120" s="15"/>
      <c r="P120" s="15"/>
      <c r="Q120" s="15"/>
    </row>
    <row r="121" spans="1:17" s="6" customFormat="1" ht="15" customHeight="1">
      <c r="A121" s="2"/>
      <c r="B121" s="2"/>
      <c r="C121" s="2"/>
      <c r="D121" s="2"/>
      <c r="I121" s="15"/>
      <c r="J121" s="15"/>
      <c r="K121" s="15"/>
      <c r="L121" s="15"/>
      <c r="M121" s="15"/>
      <c r="N121" s="15"/>
      <c r="O121" s="15"/>
      <c r="P121" s="15"/>
      <c r="Q121" s="15"/>
    </row>
    <row r="122" spans="1:17" s="6" customFormat="1" ht="15" customHeight="1">
      <c r="A122" s="2"/>
      <c r="B122" s="2"/>
      <c r="C122" s="2"/>
      <c r="D122" s="2"/>
      <c r="I122" s="15"/>
      <c r="J122" s="15"/>
      <c r="K122" s="15"/>
      <c r="L122" s="15"/>
      <c r="M122" s="15"/>
      <c r="N122" s="15"/>
      <c r="O122" s="15"/>
      <c r="P122" s="15"/>
      <c r="Q122" s="15"/>
    </row>
    <row r="123" spans="1:17" s="6" customFormat="1" ht="15" customHeight="1">
      <c r="A123" s="2"/>
      <c r="B123" s="2"/>
      <c r="C123" s="2"/>
      <c r="D123" s="2"/>
      <c r="I123" s="15"/>
      <c r="J123" s="15"/>
      <c r="K123" s="15"/>
      <c r="L123" s="15"/>
      <c r="M123" s="15"/>
      <c r="N123" s="15"/>
      <c r="O123" s="15"/>
      <c r="P123" s="15"/>
      <c r="Q123" s="15"/>
    </row>
    <row r="124" spans="1:17" s="6" customFormat="1" ht="15" customHeight="1">
      <c r="A124" s="2"/>
      <c r="B124" s="2"/>
      <c r="C124" s="2"/>
      <c r="D124" s="2"/>
      <c r="I124" s="15"/>
      <c r="J124" s="15"/>
      <c r="K124" s="15"/>
      <c r="L124" s="15"/>
      <c r="M124" s="15"/>
      <c r="N124" s="15"/>
      <c r="O124" s="15"/>
      <c r="P124" s="15"/>
      <c r="Q124" s="15"/>
    </row>
    <row r="125" spans="1:17" s="6" customFormat="1" ht="15" customHeight="1">
      <c r="A125" s="2"/>
      <c r="B125" s="2"/>
      <c r="C125" s="2"/>
      <c r="D125" s="2"/>
      <c r="I125" s="15"/>
      <c r="J125" s="15"/>
      <c r="K125" s="15"/>
      <c r="L125" s="15"/>
      <c r="M125" s="15"/>
      <c r="N125" s="15"/>
      <c r="O125" s="15"/>
      <c r="P125" s="15"/>
      <c r="Q125" s="15"/>
    </row>
    <row r="126" spans="1:17" s="6" customFormat="1" ht="15" customHeight="1">
      <c r="A126" s="2"/>
      <c r="B126" s="2"/>
      <c r="C126" s="2"/>
      <c r="D126" s="2"/>
      <c r="I126" s="15"/>
      <c r="J126" s="15"/>
      <c r="K126" s="15"/>
      <c r="L126" s="15"/>
      <c r="M126" s="15"/>
      <c r="N126" s="15"/>
      <c r="O126" s="15"/>
      <c r="P126" s="15"/>
      <c r="Q126" s="15"/>
    </row>
    <row r="127" spans="1:17" s="6" customFormat="1" ht="15" customHeight="1">
      <c r="A127" s="2"/>
      <c r="B127" s="2"/>
      <c r="C127" s="2"/>
      <c r="D127" s="2"/>
      <c r="I127" s="15"/>
      <c r="J127" s="15"/>
      <c r="K127" s="15"/>
      <c r="L127" s="15"/>
      <c r="M127" s="15"/>
      <c r="N127" s="15"/>
      <c r="O127" s="15"/>
      <c r="P127" s="15"/>
      <c r="Q127" s="15"/>
    </row>
    <row r="128" spans="1:17" s="6" customFormat="1" ht="15" customHeight="1">
      <c r="A128" s="2"/>
      <c r="B128" s="2"/>
      <c r="C128" s="2"/>
      <c r="D128" s="2"/>
      <c r="I128" s="15"/>
      <c r="J128" s="15"/>
      <c r="K128" s="15"/>
      <c r="L128" s="15"/>
      <c r="M128" s="15"/>
      <c r="N128" s="15"/>
      <c r="O128" s="15"/>
      <c r="P128" s="15"/>
      <c r="Q128" s="15"/>
    </row>
    <row r="129" spans="1:17" s="6" customFormat="1" ht="15" customHeight="1">
      <c r="A129" s="2"/>
      <c r="B129" s="2"/>
      <c r="C129" s="2"/>
      <c r="D129" s="2"/>
      <c r="I129" s="15"/>
      <c r="J129" s="15"/>
      <c r="K129" s="15"/>
      <c r="L129" s="15"/>
      <c r="M129" s="15"/>
      <c r="N129" s="15"/>
      <c r="O129" s="15"/>
      <c r="P129" s="15"/>
      <c r="Q129" s="15"/>
    </row>
    <row r="130" spans="1:17" s="6" customFormat="1" ht="15" customHeight="1">
      <c r="A130" s="2"/>
      <c r="B130" s="2"/>
      <c r="C130" s="2"/>
      <c r="D130" s="2"/>
      <c r="I130" s="15"/>
      <c r="J130" s="15"/>
      <c r="K130" s="15"/>
      <c r="L130" s="15"/>
      <c r="M130" s="15"/>
      <c r="N130" s="15"/>
      <c r="O130" s="15"/>
      <c r="P130" s="15"/>
      <c r="Q130" s="15"/>
    </row>
    <row r="131" spans="1:17" s="6" customFormat="1" ht="15" customHeight="1">
      <c r="A131" s="2"/>
      <c r="B131" s="2"/>
      <c r="C131" s="2"/>
      <c r="D131" s="2"/>
      <c r="I131" s="15"/>
      <c r="J131" s="15"/>
      <c r="K131" s="15"/>
      <c r="L131" s="15"/>
      <c r="M131" s="15"/>
      <c r="N131" s="15"/>
      <c r="O131" s="15"/>
      <c r="P131" s="15"/>
      <c r="Q131" s="15"/>
    </row>
    <row r="132" spans="1:17" s="6" customFormat="1" ht="15" customHeight="1">
      <c r="A132" s="2"/>
      <c r="B132" s="2"/>
      <c r="C132" s="2"/>
      <c r="D132" s="2"/>
      <c r="I132" s="15"/>
      <c r="J132" s="15"/>
      <c r="K132" s="15"/>
      <c r="L132" s="15"/>
      <c r="M132" s="15"/>
      <c r="N132" s="15"/>
      <c r="O132" s="15"/>
      <c r="P132" s="15"/>
      <c r="Q132" s="15"/>
    </row>
    <row r="133" spans="1:17" s="6" customFormat="1" ht="15" customHeight="1">
      <c r="A133" s="2"/>
      <c r="B133" s="2"/>
      <c r="C133" s="2"/>
      <c r="D133" s="2"/>
      <c r="I133" s="15"/>
      <c r="J133" s="15"/>
      <c r="K133" s="15"/>
      <c r="L133" s="15"/>
      <c r="M133" s="15"/>
      <c r="N133" s="15"/>
      <c r="O133" s="15"/>
      <c r="P133" s="15"/>
      <c r="Q133" s="15"/>
    </row>
    <row r="134" spans="1:17" s="6" customFormat="1" ht="15" customHeight="1">
      <c r="A134" s="2"/>
      <c r="B134" s="2"/>
      <c r="C134" s="2"/>
      <c r="D134" s="2"/>
      <c r="E134" s="2"/>
      <c r="F134" s="2"/>
      <c r="G134" s="2"/>
      <c r="H134" s="2"/>
      <c r="I134" s="15"/>
      <c r="J134" s="15"/>
      <c r="K134" s="15"/>
      <c r="L134" s="15"/>
      <c r="M134" s="15"/>
      <c r="N134" s="15"/>
      <c r="O134" s="15"/>
      <c r="P134" s="15"/>
      <c r="Q134" s="15"/>
    </row>
    <row r="135" spans="1:17" s="6" customFormat="1" ht="15" customHeight="1">
      <c r="A135" s="2"/>
      <c r="B135" s="2"/>
      <c r="C135" s="2"/>
      <c r="D135" s="2"/>
      <c r="E135" s="2"/>
      <c r="F135" s="2"/>
      <c r="G135" s="2"/>
      <c r="H135" s="2"/>
      <c r="I135" s="15"/>
      <c r="J135" s="15"/>
      <c r="K135" s="15"/>
      <c r="L135" s="15"/>
      <c r="M135" s="15"/>
      <c r="N135" s="15"/>
      <c r="O135" s="15"/>
      <c r="P135" s="15"/>
      <c r="Q135" s="15"/>
    </row>
    <row r="136" spans="1:17" s="6" customFormat="1" ht="15" customHeight="1">
      <c r="A136" s="2"/>
      <c r="B136" s="2"/>
      <c r="C136" s="2"/>
      <c r="D136" s="2"/>
      <c r="E136" s="2"/>
      <c r="F136" s="2"/>
      <c r="G136" s="2"/>
      <c r="H136" s="2"/>
      <c r="I136" s="15"/>
      <c r="J136" s="15"/>
      <c r="K136" s="15"/>
      <c r="L136" s="15"/>
      <c r="M136" s="15"/>
      <c r="N136" s="15"/>
      <c r="O136" s="15"/>
      <c r="P136" s="15"/>
      <c r="Q136" s="15"/>
    </row>
    <row r="137" spans="1:17" s="6" customFormat="1" ht="15" customHeight="1">
      <c r="A137" s="2"/>
      <c r="B137" s="2"/>
      <c r="C137" s="2"/>
      <c r="D137" s="2"/>
      <c r="E137" s="2"/>
      <c r="F137" s="2"/>
      <c r="G137" s="2"/>
      <c r="H137" s="2"/>
      <c r="I137" s="15"/>
      <c r="J137" s="15"/>
      <c r="K137" s="15"/>
      <c r="L137" s="15"/>
      <c r="M137" s="15"/>
      <c r="N137" s="15"/>
      <c r="O137" s="15"/>
      <c r="P137" s="15"/>
      <c r="Q137" s="15"/>
    </row>
    <row r="138" spans="1:17" s="6" customFormat="1" ht="15" customHeight="1">
      <c r="A138" s="2"/>
      <c r="B138" s="2"/>
      <c r="C138" s="2"/>
      <c r="D138" s="2"/>
      <c r="E138" s="2"/>
      <c r="F138" s="2"/>
      <c r="G138" s="2"/>
      <c r="H138" s="2"/>
      <c r="I138" s="15"/>
      <c r="J138" s="15"/>
      <c r="K138" s="15"/>
      <c r="L138" s="15"/>
      <c r="M138" s="15"/>
      <c r="N138" s="15"/>
      <c r="O138" s="15"/>
      <c r="P138" s="15"/>
      <c r="Q138" s="15"/>
    </row>
    <row r="139" spans="1:17" s="6" customFormat="1" ht="15" customHeight="1">
      <c r="A139" s="2"/>
      <c r="B139" s="2"/>
      <c r="C139" s="2"/>
      <c r="D139" s="2"/>
      <c r="E139" s="2"/>
      <c r="F139" s="2"/>
      <c r="G139" s="2"/>
      <c r="H139" s="2"/>
      <c r="I139" s="15"/>
      <c r="J139" s="15"/>
      <c r="K139" s="15"/>
      <c r="L139" s="15"/>
      <c r="M139" s="15"/>
      <c r="N139" s="15"/>
      <c r="O139" s="15"/>
      <c r="P139" s="15"/>
      <c r="Q139" s="15"/>
    </row>
    <row r="140" spans="1:17" s="6" customFormat="1" ht="15" customHeight="1">
      <c r="A140" s="2"/>
      <c r="B140" s="2"/>
      <c r="C140" s="2"/>
      <c r="D140" s="2"/>
      <c r="E140" s="2"/>
      <c r="F140" s="2"/>
      <c r="G140" s="2"/>
      <c r="H140" s="2"/>
      <c r="I140" s="15"/>
      <c r="J140" s="15"/>
      <c r="K140" s="15"/>
      <c r="L140" s="15"/>
      <c r="M140" s="15"/>
      <c r="N140" s="15"/>
      <c r="O140" s="15"/>
      <c r="P140" s="15"/>
      <c r="Q140" s="15"/>
    </row>
    <row r="141" spans="1:17" s="6" customFormat="1" ht="15" customHeight="1">
      <c r="A141" s="2"/>
      <c r="B141" s="2"/>
      <c r="C141" s="2"/>
      <c r="D141" s="2"/>
      <c r="E141" s="2"/>
      <c r="F141" s="2"/>
      <c r="G141" s="2"/>
      <c r="H141" s="2"/>
      <c r="I141" s="15"/>
      <c r="J141" s="15"/>
      <c r="K141" s="15"/>
      <c r="L141" s="15"/>
      <c r="M141" s="15"/>
      <c r="N141" s="15"/>
      <c r="O141" s="15"/>
      <c r="P141" s="15"/>
      <c r="Q141" s="15"/>
    </row>
    <row r="142" spans="1:17" s="6" customFormat="1" ht="15" customHeight="1">
      <c r="A142" s="2"/>
      <c r="B142" s="2"/>
      <c r="C142" s="2"/>
      <c r="D142" s="2"/>
      <c r="E142" s="2"/>
      <c r="F142" s="2"/>
      <c r="G142" s="2"/>
      <c r="H142" s="2"/>
      <c r="I142" s="15"/>
      <c r="J142" s="15"/>
      <c r="K142" s="15"/>
      <c r="L142" s="15"/>
      <c r="M142" s="15"/>
      <c r="N142" s="15"/>
      <c r="O142" s="15"/>
      <c r="P142" s="15"/>
      <c r="Q142" s="15"/>
    </row>
    <row r="143" spans="1:17" s="6" customFormat="1" ht="15" customHeight="1">
      <c r="A143" s="2"/>
      <c r="B143" s="2"/>
      <c r="C143" s="2"/>
      <c r="D143" s="2"/>
      <c r="E143" s="2"/>
      <c r="F143" s="2"/>
      <c r="G143" s="2"/>
      <c r="H143" s="2"/>
      <c r="I143" s="15"/>
      <c r="J143" s="15"/>
      <c r="K143" s="15"/>
      <c r="L143" s="15"/>
      <c r="M143" s="15"/>
      <c r="N143" s="15"/>
      <c r="O143" s="15"/>
      <c r="P143" s="15"/>
      <c r="Q143" s="15"/>
    </row>
    <row r="144" spans="1:17" s="6" customFormat="1" ht="15" customHeight="1">
      <c r="A144" s="2"/>
      <c r="B144" s="2"/>
      <c r="C144" s="2"/>
      <c r="D144" s="2"/>
      <c r="E144" s="2"/>
      <c r="F144" s="2"/>
      <c r="G144" s="2"/>
      <c r="H144" s="2"/>
      <c r="I144" s="15"/>
      <c r="J144" s="15"/>
      <c r="K144" s="15"/>
      <c r="L144" s="15"/>
      <c r="M144" s="15"/>
      <c r="N144" s="15"/>
      <c r="O144" s="15"/>
      <c r="P144" s="15"/>
      <c r="Q144" s="15"/>
    </row>
    <row r="145" spans="1:17" s="6" customFormat="1" ht="15" customHeight="1">
      <c r="A145" s="2"/>
      <c r="B145" s="2"/>
      <c r="C145" s="2"/>
      <c r="D145" s="2"/>
      <c r="E145" s="2"/>
      <c r="F145" s="2"/>
      <c r="G145" s="2"/>
      <c r="H145" s="2"/>
      <c r="I145" s="15"/>
      <c r="J145" s="15"/>
      <c r="K145" s="15"/>
      <c r="L145" s="15"/>
      <c r="M145" s="15"/>
      <c r="N145" s="15"/>
      <c r="O145" s="15"/>
      <c r="P145" s="15"/>
      <c r="Q145" s="15"/>
    </row>
    <row r="146" spans="1:17" s="6" customFormat="1" ht="15" customHeight="1">
      <c r="A146" s="2"/>
      <c r="B146" s="2"/>
      <c r="C146" s="2"/>
      <c r="D146" s="2"/>
      <c r="E146" s="2"/>
      <c r="F146" s="2"/>
      <c r="G146" s="2"/>
      <c r="H146" s="2"/>
      <c r="I146" s="15"/>
      <c r="J146" s="15"/>
      <c r="K146" s="15"/>
      <c r="L146" s="15"/>
      <c r="M146" s="15"/>
      <c r="N146" s="15"/>
      <c r="O146" s="15"/>
      <c r="P146" s="15"/>
      <c r="Q146" s="15"/>
    </row>
    <row r="147" spans="1:17" s="6" customFormat="1" ht="15" customHeight="1">
      <c r="A147" s="2"/>
      <c r="B147" s="2"/>
      <c r="C147" s="2"/>
      <c r="D147" s="2"/>
      <c r="E147" s="2"/>
      <c r="F147" s="2"/>
      <c r="G147" s="2"/>
      <c r="H147" s="2"/>
      <c r="I147" s="15"/>
      <c r="J147" s="15"/>
      <c r="K147" s="15"/>
      <c r="L147" s="15"/>
      <c r="M147" s="15"/>
      <c r="N147" s="15"/>
      <c r="O147" s="15"/>
      <c r="P147" s="15"/>
      <c r="Q147" s="15"/>
    </row>
    <row r="148" spans="1:17" s="6" customFormat="1" ht="15" customHeight="1">
      <c r="A148" s="2"/>
      <c r="B148" s="2"/>
      <c r="C148" s="2"/>
      <c r="D148" s="2"/>
      <c r="E148" s="2"/>
      <c r="F148" s="2"/>
      <c r="G148" s="2"/>
      <c r="H148" s="2"/>
      <c r="I148" s="15"/>
      <c r="J148" s="15"/>
      <c r="K148" s="15"/>
      <c r="L148" s="15"/>
      <c r="M148" s="15"/>
      <c r="N148" s="15"/>
      <c r="O148" s="15"/>
      <c r="P148" s="15"/>
      <c r="Q148" s="15"/>
    </row>
    <row r="149" spans="1:17" s="6" customFormat="1" ht="15" customHeight="1">
      <c r="A149" s="2"/>
      <c r="B149" s="2"/>
      <c r="C149" s="2"/>
      <c r="D149" s="2"/>
      <c r="E149" s="2"/>
      <c r="F149" s="2"/>
      <c r="G149" s="2"/>
      <c r="H149" s="2"/>
      <c r="I149" s="15"/>
      <c r="J149" s="15"/>
      <c r="K149" s="15"/>
      <c r="L149" s="15"/>
      <c r="M149" s="15"/>
      <c r="N149" s="15"/>
      <c r="O149" s="15"/>
      <c r="P149" s="15"/>
      <c r="Q149" s="15"/>
    </row>
    <row r="150" spans="1:17" s="6" customFormat="1" ht="15" customHeight="1">
      <c r="A150" s="2"/>
      <c r="B150" s="2"/>
      <c r="C150" s="2"/>
      <c r="D150" s="2"/>
      <c r="E150" s="2"/>
      <c r="F150" s="2"/>
      <c r="G150" s="2"/>
      <c r="H150" s="2"/>
      <c r="I150" s="15"/>
      <c r="J150" s="15"/>
      <c r="K150" s="15"/>
      <c r="L150" s="15"/>
      <c r="M150" s="15"/>
      <c r="N150" s="15"/>
      <c r="O150" s="15"/>
      <c r="P150" s="15"/>
      <c r="Q150" s="15"/>
    </row>
    <row r="151" spans="1:17" s="6" customFormat="1" ht="15" customHeight="1">
      <c r="A151" s="2"/>
      <c r="B151" s="2"/>
      <c r="C151" s="2"/>
      <c r="D151" s="2"/>
      <c r="E151" s="2"/>
      <c r="F151" s="2"/>
      <c r="G151" s="2"/>
      <c r="H151" s="2"/>
      <c r="I151" s="15"/>
      <c r="J151" s="15"/>
      <c r="K151" s="15"/>
      <c r="L151" s="15"/>
      <c r="M151" s="15"/>
      <c r="N151" s="15"/>
      <c r="O151" s="15"/>
      <c r="P151" s="15"/>
      <c r="Q151" s="15"/>
    </row>
    <row r="152" spans="1:17" s="6" customFormat="1" ht="15" customHeight="1">
      <c r="A152" s="2"/>
      <c r="B152" s="2"/>
      <c r="C152" s="2"/>
      <c r="D152" s="2"/>
      <c r="E152" s="2"/>
      <c r="F152" s="2"/>
      <c r="G152" s="2"/>
      <c r="H152" s="2"/>
      <c r="I152" s="15"/>
      <c r="J152" s="15"/>
      <c r="K152" s="15"/>
      <c r="L152" s="15"/>
      <c r="M152" s="15"/>
      <c r="N152" s="15"/>
      <c r="O152" s="15"/>
      <c r="P152" s="15"/>
      <c r="Q152" s="15"/>
    </row>
    <row r="153" spans="1:17" s="6" customFormat="1" ht="15" customHeight="1">
      <c r="A153" s="2"/>
      <c r="B153" s="2"/>
      <c r="C153" s="2"/>
      <c r="D153" s="2"/>
      <c r="E153" s="2"/>
      <c r="F153" s="2"/>
      <c r="G153" s="2"/>
      <c r="H153" s="2"/>
      <c r="I153" s="15"/>
      <c r="J153" s="15"/>
      <c r="K153" s="15"/>
      <c r="L153" s="15"/>
      <c r="M153" s="15"/>
      <c r="N153" s="15"/>
      <c r="O153" s="15"/>
      <c r="P153" s="15"/>
      <c r="Q153" s="15"/>
    </row>
    <row r="154" spans="1:17" s="6" customFormat="1" ht="15" customHeight="1">
      <c r="A154" s="2"/>
      <c r="B154" s="2"/>
      <c r="C154" s="2"/>
      <c r="D154" s="2"/>
      <c r="E154" s="2"/>
      <c r="F154" s="2"/>
      <c r="G154" s="2"/>
      <c r="H154" s="2"/>
      <c r="I154" s="15"/>
      <c r="J154" s="15"/>
      <c r="K154" s="15"/>
      <c r="L154" s="15"/>
      <c r="M154" s="15"/>
      <c r="N154" s="15"/>
      <c r="O154" s="15"/>
      <c r="P154" s="15"/>
      <c r="Q154" s="15"/>
    </row>
    <row r="155" spans="1:17" s="6" customFormat="1" ht="15" customHeight="1">
      <c r="A155" s="2"/>
      <c r="B155" s="2"/>
      <c r="C155" s="2"/>
      <c r="D155" s="2"/>
      <c r="E155" s="2"/>
      <c r="F155" s="2"/>
      <c r="G155" s="2"/>
      <c r="H155" s="2"/>
      <c r="I155" s="15"/>
      <c r="J155" s="15"/>
      <c r="K155" s="15"/>
      <c r="L155" s="15"/>
      <c r="M155" s="15"/>
      <c r="N155" s="15"/>
      <c r="O155" s="15"/>
      <c r="P155" s="15"/>
      <c r="Q155" s="15"/>
    </row>
    <row r="156" spans="1:17" s="6" customFormat="1" ht="15" customHeight="1">
      <c r="A156" s="2"/>
      <c r="B156" s="2"/>
      <c r="C156" s="2"/>
      <c r="D156" s="2"/>
      <c r="E156" s="2"/>
      <c r="F156" s="2"/>
      <c r="G156" s="2"/>
      <c r="H156" s="2"/>
      <c r="I156" s="15"/>
      <c r="J156" s="15"/>
      <c r="K156" s="15"/>
      <c r="L156" s="15"/>
      <c r="M156" s="15"/>
      <c r="N156" s="15"/>
      <c r="O156" s="15"/>
      <c r="P156" s="15"/>
      <c r="Q156" s="15"/>
    </row>
    <row r="157" spans="1:17" s="6" customFormat="1" ht="15" customHeight="1">
      <c r="A157" s="2"/>
      <c r="B157" s="2"/>
      <c r="C157" s="2"/>
      <c r="D157" s="2"/>
      <c r="E157" s="2"/>
      <c r="F157" s="2"/>
      <c r="G157" s="2"/>
      <c r="H157" s="2"/>
      <c r="I157" s="15"/>
      <c r="J157" s="15"/>
      <c r="K157" s="15"/>
      <c r="L157" s="15"/>
      <c r="M157" s="15"/>
      <c r="N157" s="15"/>
      <c r="O157" s="15"/>
      <c r="P157" s="15"/>
      <c r="Q157" s="15"/>
    </row>
    <row r="158" spans="1:17" s="6" customFormat="1" ht="15" customHeight="1">
      <c r="A158" s="2"/>
      <c r="B158" s="2"/>
      <c r="C158" s="2"/>
      <c r="D158" s="2"/>
      <c r="E158" s="2"/>
      <c r="F158" s="2"/>
      <c r="G158" s="2"/>
      <c r="H158" s="2"/>
      <c r="I158" s="15"/>
      <c r="J158" s="15"/>
      <c r="K158" s="15"/>
      <c r="L158" s="15"/>
      <c r="M158" s="15"/>
      <c r="N158" s="15"/>
      <c r="O158" s="15"/>
      <c r="P158" s="15"/>
      <c r="Q158" s="15"/>
    </row>
    <row r="159" spans="1:17" s="6" customFormat="1" ht="15" customHeight="1">
      <c r="A159" s="2"/>
      <c r="B159" s="2"/>
      <c r="C159" s="2"/>
      <c r="D159" s="2"/>
      <c r="E159" s="2"/>
      <c r="F159" s="2"/>
      <c r="G159" s="2"/>
      <c r="H159" s="2"/>
      <c r="I159" s="15"/>
      <c r="J159" s="15"/>
      <c r="K159" s="15"/>
      <c r="L159" s="15"/>
      <c r="M159" s="15"/>
      <c r="N159" s="15"/>
      <c r="O159" s="15"/>
      <c r="P159" s="15"/>
      <c r="Q159" s="15"/>
    </row>
    <row r="160" spans="1:17" s="6" customFormat="1" ht="15" customHeight="1">
      <c r="A160" s="2"/>
      <c r="B160" s="2"/>
      <c r="C160" s="2"/>
      <c r="D160" s="2"/>
      <c r="E160" s="2"/>
      <c r="F160" s="2"/>
      <c r="G160" s="2"/>
      <c r="H160" s="2"/>
      <c r="I160" s="15"/>
      <c r="J160" s="15"/>
      <c r="K160" s="15"/>
      <c r="L160" s="15"/>
      <c r="M160" s="15"/>
      <c r="N160" s="15"/>
      <c r="O160" s="15"/>
      <c r="P160" s="15"/>
      <c r="Q160" s="15"/>
    </row>
    <row r="161" spans="1:17" s="6" customFormat="1" ht="15" customHeight="1">
      <c r="A161" s="2"/>
      <c r="B161" s="2"/>
      <c r="C161" s="2"/>
      <c r="D161" s="2"/>
      <c r="E161" s="2"/>
      <c r="F161" s="2"/>
      <c r="G161" s="2"/>
      <c r="H161" s="2"/>
      <c r="I161" s="15"/>
      <c r="J161" s="15"/>
      <c r="K161" s="15"/>
      <c r="L161" s="15"/>
      <c r="M161" s="15"/>
      <c r="N161" s="15"/>
      <c r="O161" s="15"/>
      <c r="P161" s="15"/>
      <c r="Q161" s="15"/>
    </row>
    <row r="162" spans="1:17" s="6" customFormat="1" ht="15" customHeight="1">
      <c r="A162" s="2"/>
      <c r="B162" s="2"/>
      <c r="C162" s="2"/>
      <c r="D162" s="2"/>
      <c r="E162" s="2"/>
      <c r="F162" s="2"/>
      <c r="G162" s="2"/>
      <c r="H162" s="2"/>
      <c r="I162" s="15"/>
      <c r="J162" s="15"/>
      <c r="K162" s="15"/>
      <c r="L162" s="15"/>
      <c r="M162" s="15"/>
      <c r="N162" s="15"/>
      <c r="O162" s="15"/>
      <c r="P162" s="15"/>
      <c r="Q162" s="15"/>
    </row>
    <row r="163" spans="1:17" s="6" customFormat="1" ht="15" customHeight="1">
      <c r="A163" s="2"/>
      <c r="B163" s="2"/>
      <c r="C163" s="2"/>
      <c r="D163" s="2"/>
      <c r="E163" s="2"/>
      <c r="F163" s="2"/>
      <c r="G163" s="2"/>
      <c r="H163" s="2"/>
      <c r="I163" s="15"/>
      <c r="J163" s="15"/>
      <c r="K163" s="15"/>
      <c r="L163" s="15"/>
      <c r="M163" s="15"/>
      <c r="N163" s="15"/>
      <c r="O163" s="15"/>
      <c r="P163" s="15"/>
      <c r="Q163" s="15"/>
    </row>
    <row r="164" spans="1:17" s="6" customFormat="1" ht="15" customHeight="1">
      <c r="A164" s="2"/>
      <c r="B164" s="2"/>
      <c r="C164" s="2"/>
      <c r="D164" s="2"/>
      <c r="E164" s="2"/>
      <c r="F164" s="2"/>
      <c r="G164" s="2"/>
      <c r="H164" s="2"/>
      <c r="I164" s="15"/>
      <c r="J164" s="15"/>
      <c r="K164" s="15"/>
      <c r="L164" s="15"/>
      <c r="M164" s="15"/>
      <c r="N164" s="15"/>
      <c r="O164" s="15"/>
      <c r="P164" s="15"/>
      <c r="Q164" s="15"/>
    </row>
    <row r="165" spans="1:17" s="6" customFormat="1" ht="15" customHeight="1">
      <c r="A165" s="2"/>
      <c r="B165" s="2"/>
      <c r="C165" s="2"/>
      <c r="D165" s="2"/>
      <c r="E165" s="2"/>
      <c r="F165" s="2"/>
      <c r="G165" s="2"/>
      <c r="H165" s="2"/>
      <c r="I165" s="15"/>
      <c r="J165" s="15"/>
      <c r="K165" s="15"/>
      <c r="L165" s="15"/>
      <c r="M165" s="15"/>
      <c r="N165" s="15"/>
      <c r="O165" s="15"/>
      <c r="P165" s="15"/>
      <c r="Q165" s="15"/>
    </row>
    <row r="166" spans="1:17" s="6" customFormat="1" ht="15" customHeight="1">
      <c r="A166" s="2"/>
      <c r="B166" s="2"/>
      <c r="C166" s="2"/>
      <c r="D166" s="2"/>
      <c r="E166" s="2"/>
      <c r="F166" s="2"/>
      <c r="G166" s="2"/>
      <c r="H166" s="2"/>
      <c r="I166" s="15"/>
      <c r="J166" s="15"/>
      <c r="K166" s="15"/>
      <c r="L166" s="15"/>
      <c r="M166" s="15"/>
      <c r="N166" s="15"/>
      <c r="O166" s="15"/>
      <c r="P166" s="15"/>
      <c r="Q166" s="15"/>
    </row>
    <row r="167" spans="1:17" s="6" customFormat="1" ht="15" customHeight="1">
      <c r="A167" s="2"/>
      <c r="B167" s="2"/>
      <c r="C167" s="2"/>
      <c r="D167" s="2"/>
      <c r="E167" s="2"/>
      <c r="F167" s="2"/>
      <c r="G167" s="2"/>
      <c r="H167" s="2"/>
      <c r="I167" s="15"/>
      <c r="J167" s="15"/>
      <c r="K167" s="15"/>
      <c r="L167" s="15"/>
      <c r="M167" s="15"/>
      <c r="N167" s="15"/>
      <c r="O167" s="15"/>
      <c r="P167" s="15"/>
      <c r="Q167" s="15"/>
    </row>
    <row r="168" spans="1:17" s="6" customFormat="1" ht="15" customHeight="1">
      <c r="A168" s="2"/>
      <c r="B168" s="2"/>
      <c r="C168" s="2"/>
      <c r="D168" s="2"/>
      <c r="E168" s="2"/>
      <c r="F168" s="2"/>
      <c r="G168" s="2"/>
      <c r="H168" s="2"/>
      <c r="I168" s="15"/>
      <c r="J168" s="15"/>
      <c r="K168" s="15"/>
      <c r="L168" s="15"/>
      <c r="M168" s="15"/>
      <c r="N168" s="15"/>
      <c r="O168" s="15"/>
      <c r="P168" s="15"/>
      <c r="Q168" s="15"/>
    </row>
    <row r="169" spans="1:17" s="6" customFormat="1" ht="15" customHeight="1">
      <c r="A169" s="2"/>
      <c r="B169" s="2"/>
      <c r="C169" s="2"/>
      <c r="D169" s="2"/>
      <c r="E169" s="2"/>
      <c r="F169" s="2"/>
      <c r="G169" s="2"/>
      <c r="H169" s="2"/>
      <c r="I169" s="15"/>
      <c r="J169" s="15"/>
      <c r="K169" s="15"/>
      <c r="L169" s="15"/>
      <c r="M169" s="15"/>
      <c r="N169" s="15"/>
      <c r="O169" s="15"/>
      <c r="P169" s="15"/>
      <c r="Q169" s="15"/>
    </row>
    <row r="170" spans="1:17" s="6" customFormat="1" ht="15" customHeight="1">
      <c r="A170" s="2"/>
      <c r="B170" s="2"/>
      <c r="C170" s="2"/>
      <c r="D170" s="2"/>
      <c r="E170" s="2"/>
      <c r="F170" s="2"/>
      <c r="G170" s="2"/>
      <c r="H170" s="2"/>
      <c r="I170" s="15"/>
      <c r="J170" s="15"/>
      <c r="K170" s="15"/>
      <c r="L170" s="15"/>
      <c r="M170" s="15"/>
      <c r="N170" s="15"/>
      <c r="O170" s="15"/>
      <c r="P170" s="15"/>
      <c r="Q170" s="15"/>
    </row>
    <row r="171" spans="1:17" s="6" customFormat="1" ht="15" customHeight="1">
      <c r="A171" s="2"/>
      <c r="B171" s="2"/>
      <c r="C171" s="2"/>
      <c r="D171" s="2"/>
      <c r="E171" s="2"/>
      <c r="F171" s="2"/>
      <c r="G171" s="2"/>
      <c r="H171" s="2"/>
      <c r="I171" s="15"/>
      <c r="J171" s="15"/>
      <c r="K171" s="15"/>
      <c r="L171" s="15"/>
      <c r="M171" s="15"/>
      <c r="N171" s="15"/>
      <c r="O171" s="15"/>
      <c r="P171" s="15"/>
      <c r="Q171" s="15"/>
    </row>
    <row r="172" spans="1:17" s="6" customFormat="1" ht="15" customHeight="1">
      <c r="A172" s="2"/>
      <c r="B172" s="2"/>
      <c r="C172" s="2"/>
      <c r="D172" s="2"/>
      <c r="E172" s="2"/>
      <c r="F172" s="2"/>
      <c r="G172" s="2"/>
      <c r="H172" s="2"/>
      <c r="I172" s="15"/>
      <c r="J172" s="15"/>
      <c r="K172" s="15"/>
      <c r="L172" s="15"/>
      <c r="M172" s="15"/>
      <c r="N172" s="15"/>
      <c r="O172" s="15"/>
      <c r="P172" s="15"/>
      <c r="Q172" s="15"/>
    </row>
    <row r="173" spans="1:17" s="6" customFormat="1" ht="15" customHeight="1">
      <c r="A173" s="2"/>
      <c r="B173" s="2"/>
      <c r="C173" s="2"/>
      <c r="D173" s="2"/>
      <c r="E173" s="2"/>
      <c r="F173" s="2"/>
      <c r="G173" s="2"/>
      <c r="H173" s="2"/>
      <c r="I173" s="15"/>
      <c r="J173" s="15"/>
      <c r="K173" s="15"/>
      <c r="L173" s="15"/>
      <c r="M173" s="15"/>
      <c r="N173" s="15"/>
      <c r="O173" s="15"/>
      <c r="P173" s="15"/>
      <c r="Q173" s="15"/>
    </row>
    <row r="174" spans="1:17" s="6" customFormat="1" ht="15" customHeight="1">
      <c r="A174" s="2"/>
      <c r="B174" s="2"/>
      <c r="C174" s="2"/>
      <c r="D174" s="2"/>
      <c r="E174" s="2"/>
      <c r="F174" s="2"/>
      <c r="G174" s="2"/>
      <c r="H174" s="2"/>
      <c r="I174" s="15"/>
      <c r="J174" s="15"/>
      <c r="K174" s="15"/>
      <c r="L174" s="15"/>
      <c r="M174" s="15"/>
      <c r="N174" s="15"/>
      <c r="O174" s="15"/>
      <c r="P174" s="15"/>
      <c r="Q174" s="15"/>
    </row>
    <row r="175" spans="1:17" ht="15" customHeight="1"/>
    <row r="176" spans="1:17"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sheetData>
  <mergeCells count="9">
    <mergeCell ref="C1:D1"/>
    <mergeCell ref="B17:E17"/>
    <mergeCell ref="B3:G3"/>
    <mergeCell ref="I3:M3"/>
    <mergeCell ref="E26:H26"/>
    <mergeCell ref="A26:D26"/>
    <mergeCell ref="E25:H25"/>
    <mergeCell ref="A25:D25"/>
    <mergeCell ref="B10:E10"/>
  </mergeCells>
  <phoneticPr fontId="0" type="noConversion"/>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dimension ref="A1:Q423"/>
  <sheetViews>
    <sheetView workbookViewId="0">
      <selection activeCell="F2" sqref="F2"/>
    </sheetView>
  </sheetViews>
  <sheetFormatPr baseColWidth="10" defaultRowHeight="12.75"/>
  <cols>
    <col min="4" max="4" width="11.5703125" bestFit="1" customWidth="1"/>
    <col min="5" max="5" width="12" customWidth="1"/>
    <col min="6" max="10" width="11.5703125" bestFit="1" customWidth="1"/>
    <col min="11" max="11" width="11.5703125" style="50" bestFit="1" customWidth="1"/>
    <col min="12" max="12" width="11.7109375" style="50" bestFit="1" customWidth="1"/>
    <col min="13" max="13" width="11.5703125" style="50" bestFit="1" customWidth="1"/>
    <col min="14" max="17" width="11.42578125" style="50"/>
    <col min="18" max="18" width="3.28515625" style="1" customWidth="1"/>
    <col min="19" max="16384" width="11.42578125" style="1"/>
  </cols>
  <sheetData>
    <row r="1" spans="1:17" ht="18.75" customHeight="1">
      <c r="A1" s="50"/>
      <c r="B1" s="10" t="s">
        <v>113</v>
      </c>
      <c r="C1" s="161" t="s">
        <v>115</v>
      </c>
      <c r="D1" s="161"/>
      <c r="E1" s="11" t="s">
        <v>114</v>
      </c>
      <c r="F1" s="50"/>
      <c r="G1" s="50"/>
      <c r="H1" s="50"/>
      <c r="I1" s="50"/>
      <c r="J1" s="50"/>
    </row>
    <row r="2" spans="1:17">
      <c r="A2" s="50"/>
      <c r="B2" s="50"/>
      <c r="C2" s="50"/>
      <c r="D2" s="50"/>
      <c r="E2" s="50"/>
      <c r="F2" s="50"/>
      <c r="G2" s="50"/>
      <c r="H2" s="50"/>
      <c r="I2" s="50"/>
      <c r="J2" s="50"/>
    </row>
    <row r="3" spans="1:17" s="2" customFormat="1" ht="24" customHeight="1">
      <c r="A3" s="30"/>
      <c r="B3" s="159" t="s">
        <v>15</v>
      </c>
      <c r="C3" s="159"/>
      <c r="D3" s="159"/>
      <c r="E3" s="159"/>
      <c r="F3" s="159"/>
      <c r="G3" s="159"/>
      <c r="H3" s="47" t="s">
        <v>16</v>
      </c>
      <c r="I3" s="159" t="s">
        <v>17</v>
      </c>
      <c r="J3" s="159"/>
      <c r="K3" s="159"/>
      <c r="L3" s="159"/>
      <c r="M3" s="160"/>
      <c r="N3" s="15"/>
      <c r="O3" s="50"/>
      <c r="P3" s="50"/>
      <c r="Q3" s="50"/>
    </row>
    <row r="4" spans="1:17" s="3" customFormat="1" ht="15" customHeight="1">
      <c r="A4" s="49"/>
      <c r="B4" s="156" t="s">
        <v>10</v>
      </c>
      <c r="C4" s="38" t="s">
        <v>14</v>
      </c>
      <c r="D4" s="38" t="s">
        <v>12</v>
      </c>
      <c r="E4" s="38" t="s">
        <v>3</v>
      </c>
      <c r="F4" s="38" t="s">
        <v>13</v>
      </c>
      <c r="G4" s="38" t="s">
        <v>4</v>
      </c>
      <c r="H4" s="39" t="s">
        <v>11</v>
      </c>
      <c r="I4" s="38" t="s">
        <v>6</v>
      </c>
      <c r="J4" s="38" t="s">
        <v>7</v>
      </c>
      <c r="K4" s="48" t="s">
        <v>8</v>
      </c>
      <c r="L4" s="48" t="s">
        <v>9</v>
      </c>
      <c r="M4" s="40" t="s">
        <v>10</v>
      </c>
      <c r="N4" s="181"/>
      <c r="O4" s="50"/>
      <c r="P4" s="50"/>
      <c r="Q4" s="50"/>
    </row>
    <row r="5" spans="1:17" s="2" customFormat="1" ht="15" customHeight="1">
      <c r="A5" s="32" t="s">
        <v>1</v>
      </c>
      <c r="B5" s="35">
        <v>100</v>
      </c>
      <c r="C5" s="25">
        <f>B5*10</f>
        <v>1000</v>
      </c>
      <c r="D5" s="25">
        <v>1</v>
      </c>
      <c r="E5" s="25">
        <f>C5*D5</f>
        <v>1000</v>
      </c>
      <c r="F5" s="59">
        <v>18.015280000000001</v>
      </c>
      <c r="G5" s="25"/>
      <c r="H5" s="62">
        <v>50</v>
      </c>
      <c r="I5" s="25"/>
      <c r="J5" s="25"/>
      <c r="K5" s="42"/>
      <c r="L5" s="43"/>
      <c r="M5" s="44"/>
      <c r="N5" s="15"/>
      <c r="O5" s="50"/>
      <c r="P5" s="50"/>
      <c r="Q5" s="50"/>
    </row>
    <row r="6" spans="1:17" s="67" customFormat="1" ht="15" customHeight="1">
      <c r="A6" s="63" t="s">
        <v>2</v>
      </c>
      <c r="B6" s="64">
        <v>50</v>
      </c>
      <c r="C6" s="65">
        <f>B6*10</f>
        <v>500</v>
      </c>
      <c r="D6" s="147">
        <f>1.0121289+0.0030592*B6-2.2735*10^-5*(B6-25.5)^2-2.307*10^-8*(B6-25.5)^3 + 9.9567*10^-9*(B6-25.5)^4 + 2.984*10^-10*(B6-25.5)^5</f>
        <v>1.1573244272754688</v>
      </c>
      <c r="E6" s="66">
        <f>C6*D6</f>
        <v>578.66221363773445</v>
      </c>
      <c r="F6" s="66">
        <v>20.0063</v>
      </c>
      <c r="G6" s="66">
        <f>E6/F6</f>
        <v>28.923999622005791</v>
      </c>
      <c r="H6" s="96">
        <v>10</v>
      </c>
      <c r="I6" s="66">
        <f>H6*G6</f>
        <v>289.23999622005789</v>
      </c>
      <c r="J6" s="66">
        <f>E6*H6</f>
        <v>5786.6221363773448</v>
      </c>
      <c r="K6" s="90">
        <f>I6/H8</f>
        <v>2.8923999622005789</v>
      </c>
      <c r="L6" s="90">
        <f>J6/H8</f>
        <v>57.866221363773448</v>
      </c>
      <c r="M6" s="69">
        <f>L6/D8/10</f>
        <v>4.9362353630583131</v>
      </c>
      <c r="N6" s="70"/>
      <c r="O6" s="182"/>
      <c r="P6" s="182"/>
      <c r="Q6" s="182"/>
    </row>
    <row r="7" spans="1:17" s="83" customFormat="1" ht="15" customHeight="1">
      <c r="A7" s="80" t="s">
        <v>0</v>
      </c>
      <c r="B7" s="81">
        <v>65</v>
      </c>
      <c r="C7" s="82">
        <f>B7*10</f>
        <v>650</v>
      </c>
      <c r="D7" s="84">
        <f xml:space="preserve"> 0.9933411 + 0.006338*B7 - 0.000024627*(B7-45.2708)^2 - 0.00000065456*(B7-45.2708)^3 + 0.0000000026352*(B7-45.2708)^4 + 0.00000000008595*(B7-45.2708)^5</f>
        <v>1.3913547857558353</v>
      </c>
      <c r="E7" s="84">
        <f>C7*D7</f>
        <v>904.38061074129291</v>
      </c>
      <c r="F7" s="84">
        <v>63.012799999999999</v>
      </c>
      <c r="G7" s="84">
        <f>E7/F7</f>
        <v>14.352331760234316</v>
      </c>
      <c r="H7" s="98">
        <v>40</v>
      </c>
      <c r="I7" s="84">
        <f>H7*G7</f>
        <v>574.09327040937262</v>
      </c>
      <c r="J7" s="84">
        <f>E7*H7</f>
        <v>36175.224429651716</v>
      </c>
      <c r="K7" s="91">
        <f>I7/H8</f>
        <v>5.7409327040937264</v>
      </c>
      <c r="L7" s="91">
        <f>J7/H8</f>
        <v>361.75224429651718</v>
      </c>
      <c r="M7" s="85">
        <f>L7/D8/10</f>
        <v>30.859008569723084</v>
      </c>
      <c r="N7" s="86"/>
      <c r="O7" s="183"/>
      <c r="P7" s="183"/>
      <c r="Q7" s="183"/>
    </row>
    <row r="8" spans="1:17" s="6" customFormat="1" ht="15" customHeight="1">
      <c r="A8" s="33" t="s">
        <v>5</v>
      </c>
      <c r="B8" s="34"/>
      <c r="C8" s="34"/>
      <c r="D8" s="88">
        <f>(D5*H5+D6*H6+D7*H7)/H8</f>
        <v>1.172274357029881</v>
      </c>
      <c r="E8" s="100"/>
      <c r="F8" s="100"/>
      <c r="G8" s="100"/>
      <c r="H8" s="101">
        <f>H5+H7+H6</f>
        <v>100</v>
      </c>
      <c r="I8" s="100"/>
      <c r="J8" s="100"/>
      <c r="K8" s="100"/>
      <c r="L8" s="100"/>
      <c r="M8" s="58"/>
      <c r="N8" s="15"/>
      <c r="O8" s="50"/>
      <c r="P8" s="50"/>
      <c r="Q8" s="50"/>
    </row>
    <row r="9" spans="1:17" s="6" customFormat="1" ht="15" customHeight="1">
      <c r="A9" s="35"/>
      <c r="B9" s="35"/>
      <c r="C9" s="35"/>
      <c r="D9" s="99"/>
      <c r="E9" s="99"/>
      <c r="F9" s="99"/>
      <c r="G9" s="99"/>
      <c r="H9" s="99"/>
      <c r="I9" s="99"/>
      <c r="J9" s="99"/>
      <c r="K9" s="99"/>
      <c r="L9" s="99"/>
      <c r="M9" s="99"/>
      <c r="N9" s="15"/>
      <c r="O9" s="50"/>
      <c r="P9" s="50"/>
      <c r="Q9" s="50"/>
    </row>
    <row r="10" spans="1:17" s="6" customFormat="1" ht="30" customHeight="1">
      <c r="A10" s="30"/>
      <c r="B10" s="177" t="s">
        <v>15</v>
      </c>
      <c r="C10" s="163"/>
      <c r="D10" s="163"/>
      <c r="E10" s="163"/>
      <c r="F10" s="47"/>
      <c r="G10" s="47"/>
      <c r="H10" s="20" t="s">
        <v>16</v>
      </c>
      <c r="I10" s="99"/>
      <c r="J10" s="99"/>
      <c r="K10" s="99"/>
      <c r="L10" s="99"/>
      <c r="M10" s="99"/>
      <c r="N10" s="15"/>
      <c r="O10" s="50"/>
      <c r="P10" s="50"/>
      <c r="Q10" s="50"/>
    </row>
    <row r="11" spans="1:17" s="6" customFormat="1" ht="15" customHeight="1">
      <c r="A11" s="49"/>
      <c r="B11" s="156" t="s">
        <v>10</v>
      </c>
      <c r="C11" s="38" t="s">
        <v>14</v>
      </c>
      <c r="D11" s="38" t="s">
        <v>12</v>
      </c>
      <c r="E11" s="38" t="s">
        <v>9</v>
      </c>
      <c r="F11" s="39" t="s">
        <v>24</v>
      </c>
      <c r="G11" s="56" t="s">
        <v>110</v>
      </c>
      <c r="H11" s="40" t="s">
        <v>11</v>
      </c>
      <c r="I11" s="99"/>
      <c r="J11" s="99"/>
      <c r="K11" s="99"/>
      <c r="L11" s="99"/>
      <c r="M11" s="99"/>
      <c r="N11" s="15"/>
      <c r="O11" s="50"/>
      <c r="P11" s="50"/>
      <c r="Q11" s="50"/>
    </row>
    <row r="12" spans="1:17" s="6" customFormat="1" ht="15" customHeight="1">
      <c r="A12" s="32" t="s">
        <v>1</v>
      </c>
      <c r="B12" s="35"/>
      <c r="C12" s="35"/>
      <c r="D12" s="35"/>
      <c r="E12" s="35"/>
      <c r="F12" s="35"/>
      <c r="G12" s="57"/>
      <c r="H12" s="54">
        <f>F15-H14-H13</f>
        <v>50.000065266980613</v>
      </c>
      <c r="I12" s="99"/>
      <c r="J12" s="99"/>
      <c r="K12" s="99"/>
      <c r="L12" s="99"/>
      <c r="M12" s="99"/>
      <c r="N12" s="15"/>
      <c r="O12" s="50"/>
      <c r="P12" s="50"/>
      <c r="Q12" s="50"/>
    </row>
    <row r="13" spans="1:17" s="6" customFormat="1" ht="15" customHeight="1">
      <c r="A13" s="63" t="s">
        <v>2</v>
      </c>
      <c r="B13" s="64">
        <v>50</v>
      </c>
      <c r="C13" s="65">
        <f>B13*10</f>
        <v>500</v>
      </c>
      <c r="D13" s="147">
        <f>1.0121289+0.0030592*B13-2.2735*10^-5*(B13-25.5)^2-2.307*10^-8*(B13-25.5)^3 + 9.9567*10^-9*(B13-25.5)^4 + 2.984*10^-10*(B13-25.5)^5</f>
        <v>1.1573244272754688</v>
      </c>
      <c r="E13" s="66">
        <f>C13*D13</f>
        <v>578.66221363773445</v>
      </c>
      <c r="F13" s="95"/>
      <c r="G13" s="96">
        <v>57.866</v>
      </c>
      <c r="H13" s="69">
        <f>G13/E13*F15</f>
        <v>9.9999617455973056</v>
      </c>
      <c r="I13" s="99"/>
      <c r="J13" s="99"/>
      <c r="K13" s="99"/>
      <c r="L13" s="99"/>
      <c r="M13" s="99"/>
      <c r="N13" s="15"/>
      <c r="O13" s="50"/>
      <c r="P13" s="50"/>
      <c r="Q13" s="50"/>
    </row>
    <row r="14" spans="1:17" s="6" customFormat="1" ht="15" customHeight="1">
      <c r="A14" s="80" t="s">
        <v>0</v>
      </c>
      <c r="B14" s="81">
        <v>65</v>
      </c>
      <c r="C14" s="82">
        <f>B14*10</f>
        <v>650</v>
      </c>
      <c r="D14" s="84">
        <f xml:space="preserve"> 0.9933411 + 0.006338*B14 - 0.000024627*(B14-45.2708)^2 - 0.00000065456*(B14-45.2708)^3 + 0.0000000026352*(B14-45.2708)^4 + 0.00000000008595*(B14-45.2708)^5</f>
        <v>1.3913547857558353</v>
      </c>
      <c r="E14" s="84">
        <f>C14*D14</f>
        <v>904.38061074129291</v>
      </c>
      <c r="F14" s="97"/>
      <c r="G14" s="98">
        <v>361.75200000000001</v>
      </c>
      <c r="H14" s="85">
        <f>G14/E14*F15</f>
        <v>39.999972987422083</v>
      </c>
      <c r="I14" s="99"/>
      <c r="J14" s="99"/>
      <c r="K14" s="99"/>
      <c r="L14" s="99"/>
      <c r="M14" s="99"/>
      <c r="N14" s="15"/>
      <c r="O14" s="50"/>
      <c r="P14" s="50"/>
      <c r="Q14" s="50"/>
    </row>
    <row r="15" spans="1:17" s="6" customFormat="1" ht="15" customHeight="1">
      <c r="A15" s="51"/>
      <c r="B15" s="34"/>
      <c r="C15" s="34"/>
      <c r="D15" s="100"/>
      <c r="E15" s="100"/>
      <c r="F15" s="103">
        <v>100</v>
      </c>
      <c r="G15" s="100"/>
      <c r="H15" s="153"/>
      <c r="I15" s="99"/>
      <c r="J15" s="99"/>
      <c r="K15" s="99"/>
      <c r="L15" s="99"/>
      <c r="M15" s="99"/>
      <c r="N15" s="15"/>
      <c r="O15" s="50"/>
      <c r="P15" s="50"/>
      <c r="Q15" s="50"/>
    </row>
    <row r="16" spans="1:17" s="6" customFormat="1" ht="15" customHeight="1">
      <c r="A16" s="15"/>
      <c r="B16" s="15"/>
      <c r="C16" s="15"/>
      <c r="D16" s="15"/>
      <c r="E16" s="15"/>
      <c r="F16" s="15"/>
      <c r="G16" s="15"/>
      <c r="H16" s="15"/>
      <c r="I16" s="15"/>
      <c r="J16" s="15"/>
      <c r="K16" s="15"/>
      <c r="L16" s="15"/>
      <c r="M16" s="15"/>
      <c r="N16" s="15"/>
      <c r="O16" s="50"/>
      <c r="P16" s="50"/>
      <c r="Q16" s="50"/>
    </row>
    <row r="17" spans="1:17" s="6" customFormat="1" ht="30" customHeight="1">
      <c r="A17" s="30"/>
      <c r="B17" s="177" t="s">
        <v>15</v>
      </c>
      <c r="C17" s="163"/>
      <c r="D17" s="163"/>
      <c r="E17" s="163"/>
      <c r="F17" s="47"/>
      <c r="G17" s="47"/>
      <c r="H17" s="20" t="s">
        <v>16</v>
      </c>
      <c r="I17" s="15"/>
      <c r="J17" s="15"/>
      <c r="K17" s="15"/>
      <c r="L17" s="15"/>
      <c r="M17" s="15"/>
      <c r="N17" s="15"/>
      <c r="O17" s="50"/>
      <c r="P17" s="50"/>
      <c r="Q17" s="50"/>
    </row>
    <row r="18" spans="1:17" s="6" customFormat="1" ht="15" customHeight="1">
      <c r="A18" s="49"/>
      <c r="B18" s="156" t="s">
        <v>10</v>
      </c>
      <c r="C18" s="38" t="s">
        <v>14</v>
      </c>
      <c r="D18" s="38" t="s">
        <v>12</v>
      </c>
      <c r="E18" s="38" t="s">
        <v>9</v>
      </c>
      <c r="F18" s="39" t="s">
        <v>24</v>
      </c>
      <c r="G18" s="56" t="s">
        <v>111</v>
      </c>
      <c r="H18" s="40" t="s">
        <v>11</v>
      </c>
      <c r="I18" s="15"/>
      <c r="J18" s="15"/>
      <c r="K18" s="15"/>
      <c r="L18" s="15"/>
      <c r="M18" s="15"/>
      <c r="N18" s="15"/>
      <c r="O18" s="50"/>
      <c r="P18" s="50"/>
      <c r="Q18" s="50"/>
    </row>
    <row r="19" spans="1:17" s="6" customFormat="1" ht="15" customHeight="1">
      <c r="A19" s="32" t="s">
        <v>1</v>
      </c>
      <c r="B19" s="35"/>
      <c r="C19" s="35"/>
      <c r="D19" s="35"/>
      <c r="E19" s="35"/>
      <c r="F19" s="35"/>
      <c r="G19" s="57"/>
      <c r="H19" s="54">
        <f>F22-H21-H20</f>
        <v>50.000527594916583</v>
      </c>
      <c r="I19" s="15"/>
      <c r="J19" s="15"/>
      <c r="K19" s="15"/>
      <c r="L19" s="15"/>
      <c r="M19" s="15"/>
      <c r="N19" s="15"/>
      <c r="O19" s="50"/>
      <c r="P19" s="50"/>
      <c r="Q19" s="50"/>
    </row>
    <row r="20" spans="1:17" s="68" customFormat="1" ht="15" customHeight="1">
      <c r="A20" s="63" t="s">
        <v>2</v>
      </c>
      <c r="B20" s="64">
        <v>50</v>
      </c>
      <c r="C20" s="65">
        <f>B20*10</f>
        <v>500</v>
      </c>
      <c r="D20" s="147">
        <f>1.0121289+0.0030592*B20-2.2735*10^-5*(B20-25.5)^2-2.307*10^-8*(B20-25.5)^3 + 9.9567*10^-9*(B20-25.5)^4 + 2.984*10^-10*(B20-25.5)^5</f>
        <v>1.1573244272754688</v>
      </c>
      <c r="E20" s="66">
        <f>C20*D20</f>
        <v>578.66221363773445</v>
      </c>
      <c r="F20" s="95"/>
      <c r="G20" s="96">
        <v>4.9359999999999999</v>
      </c>
      <c r="H20" s="69">
        <f>(G20*B21*D21)/(B20*D20*G21)*H21</f>
        <v>9.9995152575240791</v>
      </c>
      <c r="I20" s="70"/>
      <c r="J20" s="70"/>
      <c r="K20" s="70"/>
      <c r="L20" s="70"/>
      <c r="M20" s="70"/>
      <c r="N20" s="70"/>
      <c r="O20" s="70"/>
      <c r="P20" s="70"/>
      <c r="Q20" s="70"/>
    </row>
    <row r="21" spans="1:17" s="6" customFormat="1" ht="15" customHeight="1">
      <c r="A21" s="80" t="s">
        <v>0</v>
      </c>
      <c r="B21" s="81">
        <v>65</v>
      </c>
      <c r="C21" s="82">
        <f>B21*10</f>
        <v>650</v>
      </c>
      <c r="D21" s="84">
        <f xml:space="preserve"> 0.9933411 + 0.006338*B21 - 0.000024627*(B21-45.2708)^2 - 0.00000065456*(B21-45.2708)^3 + 0.0000000026352*(B21-45.2708)^4 + 0.00000000008595*(B21-45.2708)^5</f>
        <v>1.3913547857558353</v>
      </c>
      <c r="E21" s="84">
        <f>C21*D21</f>
        <v>904.38061074129291</v>
      </c>
      <c r="F21" s="97"/>
      <c r="G21" s="98">
        <v>30.859000000000002</v>
      </c>
      <c r="H21" s="85">
        <f>(F22*G21/(B21*D21))/(1+(G20/(B20*D20))+(G21/(B21*D21))-G20/B20-G21/B21)</f>
        <v>39.999957147559336</v>
      </c>
      <c r="I21" s="15"/>
      <c r="J21" s="15"/>
      <c r="K21" s="15"/>
      <c r="L21" s="15"/>
      <c r="M21" s="15"/>
      <c r="N21" s="15"/>
      <c r="O21" s="15"/>
      <c r="P21" s="15"/>
      <c r="Q21" s="15"/>
    </row>
    <row r="22" spans="1:17" s="6" customFormat="1" ht="15" customHeight="1">
      <c r="A22" s="51"/>
      <c r="B22" s="34"/>
      <c r="C22" s="34"/>
      <c r="D22" s="100"/>
      <c r="E22" s="100"/>
      <c r="F22" s="103">
        <v>100</v>
      </c>
      <c r="G22" s="100"/>
      <c r="H22" s="58"/>
      <c r="I22" s="15"/>
      <c r="J22" s="15"/>
      <c r="K22" s="15"/>
      <c r="L22" s="15"/>
      <c r="M22" s="15"/>
      <c r="N22" s="15"/>
      <c r="O22" s="15"/>
      <c r="P22" s="15"/>
      <c r="Q22" s="15"/>
    </row>
    <row r="23" spans="1:17" s="6" customFormat="1" ht="15" customHeight="1">
      <c r="A23" s="15"/>
      <c r="B23" s="15"/>
      <c r="C23" s="15"/>
      <c r="D23" s="15"/>
      <c r="E23" s="15"/>
      <c r="F23" s="15"/>
      <c r="G23" s="15"/>
      <c r="H23" s="15"/>
      <c r="I23" s="15"/>
      <c r="J23" s="15"/>
      <c r="K23" s="15"/>
      <c r="L23" s="15"/>
      <c r="M23" s="15"/>
      <c r="N23" s="15"/>
      <c r="O23" s="15"/>
      <c r="P23" s="15"/>
      <c r="Q23" s="15"/>
    </row>
    <row r="24" spans="1:17" s="6" customFormat="1" ht="15" customHeight="1">
      <c r="A24" s="15"/>
      <c r="B24" s="15"/>
      <c r="C24" s="15"/>
      <c r="D24" s="15"/>
      <c r="E24" s="15"/>
      <c r="F24" s="15"/>
      <c r="G24" s="15"/>
      <c r="H24" s="15"/>
      <c r="I24" s="15"/>
      <c r="J24" s="15"/>
      <c r="K24" s="15"/>
      <c r="L24" s="15"/>
      <c r="M24" s="15"/>
      <c r="N24" s="15"/>
      <c r="O24" s="15"/>
      <c r="P24" s="15"/>
      <c r="Q24" s="15"/>
    </row>
    <row r="25" spans="1:17" s="6" customFormat="1" ht="45" customHeight="1">
      <c r="A25" s="185" t="s">
        <v>21</v>
      </c>
      <c r="B25" s="185"/>
      <c r="C25" s="185"/>
      <c r="D25" s="185"/>
      <c r="E25" s="185"/>
      <c r="F25" s="179" t="s">
        <v>59</v>
      </c>
      <c r="G25" s="179"/>
      <c r="H25" s="179"/>
      <c r="I25" s="179"/>
      <c r="J25" s="179"/>
      <c r="K25" s="15"/>
      <c r="L25" s="15"/>
      <c r="M25" s="15"/>
      <c r="N25" s="15"/>
      <c r="O25" s="15"/>
      <c r="P25" s="15"/>
      <c r="Q25" s="15"/>
    </row>
    <row r="26" spans="1:17" s="6" customFormat="1" ht="15" customHeight="1">
      <c r="A26" s="185" t="s">
        <v>22</v>
      </c>
      <c r="B26" s="185"/>
      <c r="C26" s="185"/>
      <c r="D26" s="185"/>
      <c r="E26" s="185"/>
      <c r="F26" s="178" t="s">
        <v>19</v>
      </c>
      <c r="G26" s="178"/>
      <c r="H26" s="178"/>
      <c r="I26" s="178"/>
      <c r="J26" s="178"/>
      <c r="K26" s="15"/>
      <c r="L26" s="15"/>
      <c r="M26" s="15"/>
      <c r="N26" s="15"/>
      <c r="O26" s="15"/>
      <c r="P26" s="15"/>
      <c r="Q26" s="15"/>
    </row>
    <row r="27" spans="1:17" s="6" customFormat="1" ht="15" customHeight="1">
      <c r="A27" s="187" t="s">
        <v>93</v>
      </c>
      <c r="B27" s="187" t="s">
        <v>12</v>
      </c>
      <c r="C27" s="181" t="s">
        <v>20</v>
      </c>
      <c r="D27" s="187" t="s">
        <v>54</v>
      </c>
      <c r="E27" s="181" t="s">
        <v>40</v>
      </c>
      <c r="F27" s="149" t="s">
        <v>93</v>
      </c>
      <c r="G27" s="149" t="s">
        <v>12</v>
      </c>
      <c r="H27" s="148" t="s">
        <v>20</v>
      </c>
      <c r="I27" s="149" t="s">
        <v>54</v>
      </c>
      <c r="J27" s="148" t="s">
        <v>40</v>
      </c>
      <c r="K27" s="15"/>
      <c r="L27" s="15"/>
      <c r="M27" s="15"/>
      <c r="N27" s="15"/>
      <c r="O27" s="15"/>
      <c r="P27" s="15"/>
      <c r="Q27" s="15"/>
    </row>
    <row r="28" spans="1:17" s="6" customFormat="1" ht="15" customHeight="1">
      <c r="A28" s="15">
        <v>1</v>
      </c>
      <c r="B28" s="15">
        <v>1.0029999999999999</v>
      </c>
      <c r="C28" s="15">
        <f>1.0121289+0.0030592*A28-2.2735*10^-5*(A28-25.5)^2-2.307*10^-8*(A28-25.5)^3 + 9.9567*10^-9*(A28-25.5)^4 + 2.984*10^-10*(A28-25.5)^5</f>
        <v>1.0028340044891186</v>
      </c>
      <c r="D28" s="189">
        <f>(C28-B28)/B28*100</f>
        <v>-1.6549901383973688E-2</v>
      </c>
      <c r="E28" s="15">
        <f>ROUND(A28*10*B28,2)</f>
        <v>10.029999999999999</v>
      </c>
      <c r="F28" s="150">
        <v>0.33329999999999999</v>
      </c>
      <c r="G28" s="150">
        <v>1</v>
      </c>
      <c r="H28" s="150">
        <f xml:space="preserve"> 0.9933411 + 0.006338*F28 - 0.000024627*(F28-45.2708)^2 - 0.00000065456*(F28-45.2708)^3 + 0.0000000026352*(F28-45.2708)^4 + 0.00000000008595*(F28-45.2708)^5</f>
        <v>1.0001166090078193</v>
      </c>
      <c r="I28" s="146">
        <f t="shared" ref="I28:I91" si="0">(H28-G28)/G28*100</f>
        <v>1.1660900781929051E-2</v>
      </c>
      <c r="J28" s="150">
        <f>ROUND(F28*10*G28,2)</f>
        <v>3.33</v>
      </c>
      <c r="K28" s="15"/>
      <c r="L28" s="15"/>
      <c r="M28" s="15"/>
      <c r="N28" s="15"/>
      <c r="O28" s="15"/>
      <c r="P28" s="15"/>
      <c r="Q28" s="15"/>
    </row>
    <row r="29" spans="1:17" s="6" customFormat="1" ht="15" customHeight="1">
      <c r="A29" s="15">
        <v>2</v>
      </c>
      <c r="B29" s="15">
        <v>1.0069999999999999</v>
      </c>
      <c r="C29" s="15">
        <f t="shared" ref="C29:C77" si="1">1.0121289+0.0030592*A29-2.2735*10^-5*(A29-25.5)^2-2.307*10^-8*(A29-25.5)^3 + 9.9567*10^-9*(A29-25.5)^4 + 2.984*10^-10*(A29-25.5)^5</f>
        <v>1.0068892486242689</v>
      </c>
      <c r="D29" s="189">
        <f t="shared" ref="D29:D77" si="2">(C29-B29)/B29*100</f>
        <v>-1.0998150519465929E-2</v>
      </c>
      <c r="E29" s="15">
        <f t="shared" ref="E29:E77" si="3">ROUND(A29*10*B29,2)</f>
        <v>20.14</v>
      </c>
      <c r="F29" s="150">
        <v>1.2549999999999999</v>
      </c>
      <c r="G29" s="150">
        <v>1.0049999999999999</v>
      </c>
      <c r="H29" s="150">
        <f t="shared" ref="H29:H92" si="4" xml:space="preserve"> 0.9933411 + 0.006338*F29 - 0.000024627*(F29-45.2708)^2 - 0.00000065456*(F29-45.2708)^3 + 0.0000000026352*(F29-45.2708)^4 + 0.00000000008595*(F29-45.2708)^5</f>
        <v>1.0050924573631375</v>
      </c>
      <c r="I29" s="146">
        <f t="shared" si="0"/>
        <v>9.1997376256284392E-3</v>
      </c>
      <c r="J29" s="150">
        <f t="shared" ref="J29:J92" si="5">ROUND(F29*10*G29,2)</f>
        <v>12.61</v>
      </c>
      <c r="K29" s="15"/>
      <c r="L29" s="15"/>
      <c r="M29" s="15"/>
      <c r="N29" s="15"/>
      <c r="O29" s="15"/>
      <c r="P29" s="15"/>
      <c r="Q29" s="15"/>
    </row>
    <row r="30" spans="1:17" s="6" customFormat="1" ht="15" customHeight="1">
      <c r="A30" s="15">
        <v>3</v>
      </c>
      <c r="B30" s="15">
        <v>1.0109999999999999</v>
      </c>
      <c r="C30" s="15">
        <f t="shared" si="1"/>
        <v>1.0108907565117184</v>
      </c>
      <c r="D30" s="189">
        <f t="shared" si="2"/>
        <v>-1.0805488455138668E-2</v>
      </c>
      <c r="E30" s="15">
        <f t="shared" si="3"/>
        <v>30.33</v>
      </c>
      <c r="F30" s="150">
        <v>2.1640000000000001</v>
      </c>
      <c r="G30" s="150">
        <v>1.01</v>
      </c>
      <c r="H30" s="150">
        <f t="shared" si="4"/>
        <v>1.0100315672381597</v>
      </c>
      <c r="I30" s="146">
        <f t="shared" si="0"/>
        <v>3.1254691247196808E-3</v>
      </c>
      <c r="J30" s="150">
        <f t="shared" si="5"/>
        <v>21.86</v>
      </c>
      <c r="K30" s="15"/>
      <c r="L30" s="15"/>
      <c r="M30" s="15"/>
      <c r="N30" s="15"/>
      <c r="O30" s="15"/>
      <c r="P30" s="15"/>
      <c r="Q30" s="15"/>
    </row>
    <row r="31" spans="1:17" s="6" customFormat="1" ht="15" customHeight="1">
      <c r="A31" s="15">
        <v>4</v>
      </c>
      <c r="B31" s="15">
        <v>1.014</v>
      </c>
      <c r="C31" s="15">
        <f t="shared" si="1"/>
        <v>1.0148423693250688</v>
      </c>
      <c r="D31" s="189">
        <f t="shared" si="2"/>
        <v>8.3073897935775062E-2</v>
      </c>
      <c r="E31" s="15">
        <f t="shared" si="3"/>
        <v>40.56</v>
      </c>
      <c r="F31" s="150">
        <v>3.073</v>
      </c>
      <c r="G31" s="150">
        <v>1.0149999999999999</v>
      </c>
      <c r="H31" s="150">
        <f t="shared" si="4"/>
        <v>1.0150046230939638</v>
      </c>
      <c r="I31" s="146">
        <f t="shared" si="0"/>
        <v>4.5547723782006055E-4</v>
      </c>
      <c r="J31" s="150">
        <f t="shared" si="5"/>
        <v>31.19</v>
      </c>
      <c r="K31" s="15"/>
      <c r="L31" s="15"/>
      <c r="M31" s="15"/>
      <c r="N31" s="15"/>
      <c r="O31" s="15"/>
      <c r="P31" s="15"/>
      <c r="Q31" s="15"/>
    </row>
    <row r="32" spans="1:17" s="6" customFormat="1" ht="15" customHeight="1">
      <c r="A32" s="15">
        <v>5</v>
      </c>
      <c r="B32" s="15">
        <v>1.018</v>
      </c>
      <c r="C32" s="15">
        <f t="shared" si="1"/>
        <v>1.0187473615187188</v>
      </c>
      <c r="D32" s="189">
        <f t="shared" si="2"/>
        <v>7.3414687496934389E-2</v>
      </c>
      <c r="E32" s="15">
        <f t="shared" si="3"/>
        <v>50.9</v>
      </c>
      <c r="F32" s="150">
        <v>3.9820000000000002</v>
      </c>
      <c r="G32" s="150">
        <v>1.02</v>
      </c>
      <c r="H32" s="150">
        <f t="shared" si="4"/>
        <v>1.0200136963449973</v>
      </c>
      <c r="I32" s="146">
        <f t="shared" si="0"/>
        <v>1.3427789213000458E-3</v>
      </c>
      <c r="J32" s="150">
        <f t="shared" si="5"/>
        <v>40.619999999999997</v>
      </c>
      <c r="K32" s="15"/>
      <c r="L32" s="15"/>
      <c r="M32" s="15"/>
      <c r="N32" s="15"/>
      <c r="O32" s="15"/>
      <c r="P32" s="15"/>
      <c r="Q32" s="15"/>
    </row>
    <row r="33" spans="1:17" s="6" customFormat="1" ht="15" customHeight="1">
      <c r="A33" s="15">
        <v>6</v>
      </c>
      <c r="B33" s="15">
        <v>1.0229999999999999</v>
      </c>
      <c r="C33" s="15">
        <f t="shared" si="1"/>
        <v>1.0226084766358687</v>
      </c>
      <c r="D33" s="189">
        <f t="shared" si="2"/>
        <v>-3.8272078605197893E-2</v>
      </c>
      <c r="E33" s="15">
        <f t="shared" si="3"/>
        <v>61.38</v>
      </c>
      <c r="F33" s="150">
        <v>4.883</v>
      </c>
      <c r="G33" s="150">
        <v>1.0249999999999999</v>
      </c>
      <c r="H33" s="150">
        <f t="shared" si="4"/>
        <v>1.0250160174573026</v>
      </c>
      <c r="I33" s="146">
        <f t="shared" si="0"/>
        <v>1.5626787612420022E-3</v>
      </c>
      <c r="J33" s="150">
        <f t="shared" si="5"/>
        <v>50.05</v>
      </c>
      <c r="K33" s="15"/>
      <c r="L33" s="15"/>
      <c r="M33" s="15"/>
      <c r="N33" s="15"/>
      <c r="O33" s="15"/>
      <c r="P33" s="15"/>
      <c r="Q33" s="15"/>
    </row>
    <row r="34" spans="1:17" s="6" customFormat="1" ht="15" customHeight="1">
      <c r="A34" s="15">
        <v>7</v>
      </c>
      <c r="B34" s="15">
        <v>1.0269999999999999</v>
      </c>
      <c r="C34" s="15">
        <f t="shared" si="1"/>
        <v>1.0264279631165185</v>
      </c>
      <c r="D34" s="189">
        <f t="shared" si="2"/>
        <v>-5.5699793912502162E-2</v>
      </c>
      <c r="E34" s="15">
        <f t="shared" si="3"/>
        <v>71.89</v>
      </c>
      <c r="F34" s="150">
        <v>5.7839999999999998</v>
      </c>
      <c r="G34" s="150">
        <v>1.03</v>
      </c>
      <c r="H34" s="150">
        <f t="shared" si="4"/>
        <v>1.0300570405649823</v>
      </c>
      <c r="I34" s="146">
        <f t="shared" si="0"/>
        <v>5.5379189303141618E-3</v>
      </c>
      <c r="J34" s="150">
        <f t="shared" si="5"/>
        <v>59.58</v>
      </c>
      <c r="K34" s="15"/>
      <c r="L34" s="15"/>
      <c r="M34" s="15"/>
      <c r="N34" s="15"/>
      <c r="O34" s="15"/>
      <c r="P34" s="15"/>
      <c r="Q34" s="15"/>
    </row>
    <row r="35" spans="1:17" s="6" customFormat="1" ht="15" customHeight="1">
      <c r="A35" s="15">
        <v>8</v>
      </c>
      <c r="B35" s="15">
        <v>1.03</v>
      </c>
      <c r="C35" s="15">
        <f t="shared" si="1"/>
        <v>1.0302076101054687</v>
      </c>
      <c r="D35" s="189">
        <f t="shared" si="2"/>
        <v>2.0156320919287238E-2</v>
      </c>
      <c r="E35" s="15">
        <f t="shared" si="3"/>
        <v>82.4</v>
      </c>
      <c r="F35" s="150">
        <v>6.6609999999999996</v>
      </c>
      <c r="G35" s="150">
        <v>1.0349999999999999</v>
      </c>
      <c r="H35" s="150">
        <f t="shared" si="4"/>
        <v>1.0350021909608589</v>
      </c>
      <c r="I35" s="146">
        <f t="shared" si="0"/>
        <v>2.1168703951313794E-4</v>
      </c>
      <c r="J35" s="150">
        <f t="shared" si="5"/>
        <v>68.94</v>
      </c>
      <c r="K35" s="15"/>
      <c r="L35" s="15"/>
      <c r="M35" s="15"/>
      <c r="N35" s="15"/>
      <c r="O35" s="15"/>
      <c r="P35" s="15"/>
      <c r="Q35" s="15"/>
    </row>
    <row r="36" spans="1:17" s="6" customFormat="1" ht="15" customHeight="1">
      <c r="A36" s="15">
        <v>9</v>
      </c>
      <c r="B36" s="15">
        <v>1.0349999999999999</v>
      </c>
      <c r="C36" s="15">
        <f t="shared" si="1"/>
        <v>1.0339487832603187</v>
      </c>
      <c r="D36" s="189">
        <f t="shared" si="2"/>
        <v>-0.10156683475180935</v>
      </c>
      <c r="E36" s="15">
        <f t="shared" si="3"/>
        <v>93.15</v>
      </c>
      <c r="F36" s="150">
        <v>7.53</v>
      </c>
      <c r="G36" s="150">
        <v>1.04</v>
      </c>
      <c r="H36" s="150">
        <f t="shared" si="4"/>
        <v>1.039940585766264</v>
      </c>
      <c r="I36" s="146">
        <f t="shared" si="0"/>
        <v>-5.7129070900010003E-3</v>
      </c>
      <c r="J36" s="150">
        <f t="shared" si="5"/>
        <v>78.31</v>
      </c>
      <c r="K36" s="15"/>
      <c r="L36" s="15"/>
      <c r="M36" s="15"/>
      <c r="N36" s="15"/>
      <c r="O36" s="15"/>
      <c r="P36" s="15"/>
      <c r="Q36" s="15"/>
    </row>
    <row r="37" spans="1:17" s="6" customFormat="1" ht="15" customHeight="1">
      <c r="A37" s="15">
        <v>10</v>
      </c>
      <c r="B37" s="15">
        <v>1.038</v>
      </c>
      <c r="C37" s="15">
        <f t="shared" si="1"/>
        <v>1.0376524605594688</v>
      </c>
      <c r="D37" s="189">
        <f t="shared" si="2"/>
        <v>-3.3481641669675377E-2</v>
      </c>
      <c r="E37" s="15">
        <f t="shared" si="3"/>
        <v>103.8</v>
      </c>
      <c r="F37" s="150">
        <v>8.3979999999999997</v>
      </c>
      <c r="G37" s="150">
        <v>1.0449999999999999</v>
      </c>
      <c r="H37" s="150">
        <f t="shared" si="4"/>
        <v>1.0449121823893874</v>
      </c>
      <c r="I37" s="146">
        <f t="shared" si="0"/>
        <v>-8.4035991016741668E-3</v>
      </c>
      <c r="J37" s="150">
        <f t="shared" si="5"/>
        <v>87.76</v>
      </c>
      <c r="K37" s="15"/>
      <c r="L37" s="15"/>
      <c r="M37" s="15"/>
      <c r="N37" s="15"/>
      <c r="O37" s="15"/>
      <c r="P37" s="15"/>
      <c r="Q37" s="15"/>
    </row>
    <row r="38" spans="1:17" s="6" customFormat="1" ht="15" customHeight="1">
      <c r="A38" s="15">
        <v>11</v>
      </c>
      <c r="B38" s="15">
        <v>1.0409999999999999</v>
      </c>
      <c r="C38" s="15">
        <f t="shared" si="1"/>
        <v>1.0413192681101189</v>
      </c>
      <c r="D38" s="189">
        <f t="shared" si="2"/>
        <v>3.0669366966277926E-2</v>
      </c>
      <c r="E38" s="15">
        <f t="shared" si="3"/>
        <v>114.51</v>
      </c>
      <c r="F38" s="150">
        <v>9.2590000000000003</v>
      </c>
      <c r="G38" s="150">
        <v>1.05</v>
      </c>
      <c r="H38" s="150">
        <f t="shared" si="4"/>
        <v>1.0498826540896484</v>
      </c>
      <c r="I38" s="146">
        <f t="shared" si="0"/>
        <v>-1.1175800985868414E-2</v>
      </c>
      <c r="J38" s="150">
        <f t="shared" si="5"/>
        <v>97.22</v>
      </c>
      <c r="K38" s="15"/>
      <c r="L38" s="15"/>
      <c r="M38" s="15"/>
      <c r="N38" s="15"/>
      <c r="O38" s="15"/>
      <c r="P38" s="15"/>
      <c r="Q38" s="15"/>
    </row>
    <row r="39" spans="1:17" s="6" customFormat="1" ht="15" customHeight="1">
      <c r="A39" s="15">
        <v>12</v>
      </c>
      <c r="B39" s="15">
        <v>1.0449999999999999</v>
      </c>
      <c r="C39" s="15">
        <f t="shared" si="1"/>
        <v>1.0449495159562689</v>
      </c>
      <c r="D39" s="189">
        <f t="shared" si="2"/>
        <v>-4.831008969471827E-3</v>
      </c>
      <c r="E39" s="15">
        <f t="shared" si="3"/>
        <v>125.4</v>
      </c>
      <c r="F39" s="150">
        <v>10.119999999999999</v>
      </c>
      <c r="G39" s="150">
        <v>1.0549999999999999</v>
      </c>
      <c r="H39" s="150">
        <f t="shared" si="4"/>
        <v>1.0548923321899106</v>
      </c>
      <c r="I39" s="146">
        <f t="shared" si="0"/>
        <v>-1.0205479629318193E-2</v>
      </c>
      <c r="J39" s="150">
        <f t="shared" si="5"/>
        <v>106.77</v>
      </c>
      <c r="K39" s="15"/>
      <c r="L39" s="15"/>
      <c r="M39" s="15"/>
      <c r="N39" s="15"/>
      <c r="O39" s="15"/>
      <c r="P39" s="15"/>
      <c r="Q39" s="15"/>
    </row>
    <row r="40" spans="1:17" s="6" customFormat="1" ht="15" customHeight="1">
      <c r="A40" s="15">
        <v>13</v>
      </c>
      <c r="B40" s="15">
        <v>1.0489999999999999</v>
      </c>
      <c r="C40" s="15">
        <f t="shared" si="1"/>
        <v>1.0485432338867189</v>
      </c>
      <c r="D40" s="189">
        <f t="shared" si="2"/>
        <v>-4.3543004125934086E-2</v>
      </c>
      <c r="E40" s="15">
        <f t="shared" si="3"/>
        <v>136.37</v>
      </c>
      <c r="F40" s="150">
        <v>10.97</v>
      </c>
      <c r="G40" s="150">
        <v>1.06</v>
      </c>
      <c r="H40" s="150">
        <f t="shared" si="4"/>
        <v>1.0598766857645174</v>
      </c>
      <c r="I40" s="146">
        <f t="shared" si="0"/>
        <v>-1.1633418441756497E-2</v>
      </c>
      <c r="J40" s="150">
        <f t="shared" si="5"/>
        <v>116.28</v>
      </c>
      <c r="K40" s="15"/>
      <c r="L40" s="15"/>
      <c r="M40" s="15"/>
      <c r="N40" s="15"/>
      <c r="O40" s="15"/>
      <c r="P40" s="15"/>
      <c r="Q40" s="15"/>
    </row>
    <row r="41" spans="1:17" s="6" customFormat="1" ht="15" customHeight="1">
      <c r="A41" s="15">
        <v>14</v>
      </c>
      <c r="B41" s="15">
        <v>1.052</v>
      </c>
      <c r="C41" s="15">
        <f t="shared" si="1"/>
        <v>1.052100207243069</v>
      </c>
      <c r="D41" s="189">
        <f t="shared" si="2"/>
        <v>9.5254033335472575E-3</v>
      </c>
      <c r="E41" s="15">
        <f t="shared" si="3"/>
        <v>147.28</v>
      </c>
      <c r="F41" s="150">
        <v>11.81</v>
      </c>
      <c r="G41" s="150">
        <v>1.0649999999999999</v>
      </c>
      <c r="H41" s="150">
        <f t="shared" si="4"/>
        <v>1.0648402129644359</v>
      </c>
      <c r="I41" s="146">
        <f t="shared" si="0"/>
        <v>-1.5003477517753432E-2</v>
      </c>
      <c r="J41" s="150">
        <f t="shared" si="5"/>
        <v>125.78</v>
      </c>
      <c r="K41" s="15"/>
      <c r="L41" s="15"/>
      <c r="M41" s="15"/>
      <c r="N41" s="15"/>
      <c r="O41" s="15"/>
      <c r="P41" s="15"/>
      <c r="Q41" s="15"/>
    </row>
    <row r="42" spans="1:17" s="6" customFormat="1" ht="15" customHeight="1">
      <c r="A42" s="15">
        <v>15</v>
      </c>
      <c r="B42" s="15">
        <v>1.0549999999999999</v>
      </c>
      <c r="C42" s="15">
        <f t="shared" si="1"/>
        <v>1.0556200127277187</v>
      </c>
      <c r="D42" s="189">
        <f t="shared" si="2"/>
        <v>5.8768978930684529E-2</v>
      </c>
      <c r="E42" s="15">
        <f t="shared" si="3"/>
        <v>158.25</v>
      </c>
      <c r="F42" s="150">
        <v>12.65</v>
      </c>
      <c r="G42" s="150">
        <v>1.07</v>
      </c>
      <c r="H42" s="150">
        <f t="shared" si="4"/>
        <v>1.0698412409840781</v>
      </c>
      <c r="I42" s="146">
        <f t="shared" si="0"/>
        <v>-1.4837291207663014E-2</v>
      </c>
      <c r="J42" s="150">
        <f t="shared" si="5"/>
        <v>135.36000000000001</v>
      </c>
      <c r="K42" s="15"/>
      <c r="L42" s="15"/>
      <c r="M42" s="15"/>
      <c r="N42" s="15"/>
      <c r="O42" s="15"/>
      <c r="P42" s="15"/>
      <c r="Q42" s="15"/>
    </row>
    <row r="43" spans="1:17" s="6" customFormat="1" ht="15" customHeight="1">
      <c r="A43" s="15">
        <v>16</v>
      </c>
      <c r="B43" s="15">
        <v>1.0589999999999999</v>
      </c>
      <c r="C43" s="15">
        <f t="shared" si="1"/>
        <v>1.0591020542118688</v>
      </c>
      <c r="D43" s="189">
        <f t="shared" si="2"/>
        <v>9.6368472019658508E-3</v>
      </c>
      <c r="E43" s="15">
        <f t="shared" si="3"/>
        <v>169.44</v>
      </c>
      <c r="F43" s="150">
        <v>13.48</v>
      </c>
      <c r="G43" s="150">
        <v>1.075</v>
      </c>
      <c r="H43" s="150">
        <f t="shared" si="4"/>
        <v>1.0748193432116568</v>
      </c>
      <c r="I43" s="146">
        <f t="shared" si="0"/>
        <v>-1.6805282636568771E-2</v>
      </c>
      <c r="J43" s="150">
        <f t="shared" si="5"/>
        <v>144.91</v>
      </c>
      <c r="K43" s="15"/>
      <c r="L43" s="15"/>
      <c r="M43" s="15"/>
      <c r="N43" s="15"/>
      <c r="O43" s="15"/>
      <c r="P43" s="15"/>
      <c r="Q43" s="15"/>
    </row>
    <row r="44" spans="1:17" s="6" customFormat="1" ht="15" customHeight="1">
      <c r="A44" s="15">
        <v>17</v>
      </c>
      <c r="B44" s="15">
        <v>1.0620000000000001</v>
      </c>
      <c r="C44" s="15">
        <f t="shared" si="1"/>
        <v>1.0625455985435188</v>
      </c>
      <c r="D44" s="189">
        <f t="shared" si="2"/>
        <v>5.1374627449977964E-2</v>
      </c>
      <c r="E44" s="15">
        <f t="shared" si="3"/>
        <v>180.54</v>
      </c>
      <c r="F44" s="150">
        <v>14.31</v>
      </c>
      <c r="G44" s="150">
        <v>1.08</v>
      </c>
      <c r="H44" s="150">
        <f t="shared" si="4"/>
        <v>1.0798334841385471</v>
      </c>
      <c r="I44" s="146">
        <f t="shared" si="0"/>
        <v>-1.5418135319722057E-2</v>
      </c>
      <c r="J44" s="150">
        <f t="shared" si="5"/>
        <v>154.55000000000001</v>
      </c>
      <c r="K44" s="15"/>
      <c r="L44" s="15"/>
      <c r="M44" s="15"/>
      <c r="N44" s="15"/>
      <c r="O44" s="15"/>
      <c r="P44" s="15"/>
      <c r="Q44" s="15"/>
    </row>
    <row r="45" spans="1:17" s="6" customFormat="1" ht="15" customHeight="1">
      <c r="A45" s="15">
        <v>18</v>
      </c>
      <c r="B45" s="15">
        <v>1.0660000000000001</v>
      </c>
      <c r="C45" s="15">
        <f t="shared" si="1"/>
        <v>1.0659498113554688</v>
      </c>
      <c r="D45" s="189">
        <f t="shared" si="2"/>
        <v>-4.7081280048041976E-3</v>
      </c>
      <c r="E45" s="15">
        <f t="shared" si="3"/>
        <v>191.88</v>
      </c>
      <c r="F45" s="150">
        <v>15.13</v>
      </c>
      <c r="G45" s="150">
        <v>1.085</v>
      </c>
      <c r="H45" s="150">
        <f t="shared" si="4"/>
        <v>1.0848221376591529</v>
      </c>
      <c r="I45" s="146">
        <f t="shared" si="0"/>
        <v>-1.6392842474382108E-2</v>
      </c>
      <c r="J45" s="150">
        <f t="shared" si="5"/>
        <v>164.16</v>
      </c>
      <c r="K45" s="15"/>
      <c r="L45" s="15"/>
      <c r="M45" s="15"/>
      <c r="N45" s="15"/>
      <c r="O45" s="15"/>
      <c r="P45" s="15"/>
      <c r="Q45" s="15"/>
    </row>
    <row r="46" spans="1:17" s="6" customFormat="1" ht="15" customHeight="1">
      <c r="A46" s="15">
        <v>19</v>
      </c>
      <c r="B46" s="15">
        <v>1.069</v>
      </c>
      <c r="C46" s="15">
        <f t="shared" si="1"/>
        <v>1.069313792873319</v>
      </c>
      <c r="D46" s="189">
        <f t="shared" si="2"/>
        <v>2.9353870282414186E-2</v>
      </c>
      <c r="E46" s="15">
        <f t="shared" si="3"/>
        <v>203.11</v>
      </c>
      <c r="F46" s="150">
        <v>15.95</v>
      </c>
      <c r="G46" s="150">
        <v>1.0900000000000001</v>
      </c>
      <c r="H46" s="150">
        <f t="shared" si="4"/>
        <v>1.0898449250701518</v>
      </c>
      <c r="I46" s="146">
        <f t="shared" si="0"/>
        <v>-1.4227057784241397E-2</v>
      </c>
      <c r="J46" s="150">
        <f t="shared" si="5"/>
        <v>173.86</v>
      </c>
      <c r="K46" s="15"/>
      <c r="L46" s="15"/>
      <c r="M46" s="15"/>
      <c r="N46" s="15"/>
      <c r="O46" s="15"/>
      <c r="P46" s="15"/>
      <c r="Q46" s="15"/>
    </row>
    <row r="47" spans="1:17" s="6" customFormat="1" ht="15" customHeight="1">
      <c r="A47" s="15">
        <v>20</v>
      </c>
      <c r="B47" s="15">
        <v>1.0720000000000001</v>
      </c>
      <c r="C47" s="15">
        <f t="shared" si="1"/>
        <v>1.0726366137234686</v>
      </c>
      <c r="D47" s="189">
        <f t="shared" si="2"/>
        <v>5.9385608532515941E-2</v>
      </c>
      <c r="E47" s="15">
        <f t="shared" si="3"/>
        <v>214.4</v>
      </c>
      <c r="F47" s="150">
        <v>16.760000000000002</v>
      </c>
      <c r="G47" s="150">
        <v>1.095</v>
      </c>
      <c r="H47" s="150">
        <f t="shared" si="4"/>
        <v>1.094839298270248</v>
      </c>
      <c r="I47" s="146">
        <f t="shared" si="0"/>
        <v>-1.467595705497917E-2</v>
      </c>
      <c r="J47" s="150">
        <f t="shared" si="5"/>
        <v>183.52</v>
      </c>
      <c r="K47" s="15"/>
      <c r="L47" s="15"/>
      <c r="M47" s="15"/>
      <c r="N47" s="15"/>
      <c r="O47" s="15"/>
      <c r="P47" s="15"/>
      <c r="Q47" s="15"/>
    </row>
    <row r="48" spans="1:17" s="6" customFormat="1" ht="15" customHeight="1">
      <c r="A48" s="15">
        <v>21</v>
      </c>
      <c r="B48" s="15">
        <v>1.0760000000000001</v>
      </c>
      <c r="C48" s="15">
        <f t="shared" si="1"/>
        <v>1.0759173507411188</v>
      </c>
      <c r="D48" s="189">
        <f t="shared" si="2"/>
        <v>-7.6811578885910741E-3</v>
      </c>
      <c r="E48" s="15">
        <f t="shared" si="3"/>
        <v>225.96</v>
      </c>
      <c r="F48" s="150">
        <v>17.579999999999998</v>
      </c>
      <c r="G48" s="150">
        <v>1.1000000000000001</v>
      </c>
      <c r="H48" s="150">
        <f t="shared" si="4"/>
        <v>1.099927787347051</v>
      </c>
      <c r="I48" s="146">
        <f t="shared" si="0"/>
        <v>-6.5647866317363277E-3</v>
      </c>
      <c r="J48" s="150">
        <f t="shared" si="5"/>
        <v>193.38</v>
      </c>
      <c r="K48" s="15"/>
      <c r="L48" s="15"/>
      <c r="M48" s="15"/>
      <c r="N48" s="15"/>
      <c r="O48" s="15"/>
      <c r="P48" s="15"/>
      <c r="Q48" s="15"/>
    </row>
    <row r="49" spans="1:17" s="6" customFormat="1" ht="15" customHeight="1">
      <c r="A49" s="15">
        <v>22</v>
      </c>
      <c r="B49" s="15">
        <v>1.079</v>
      </c>
      <c r="C49" s="15">
        <f t="shared" si="1"/>
        <v>1.0791551227782687</v>
      </c>
      <c r="D49" s="189">
        <f t="shared" si="2"/>
        <v>1.437653181360429E-2</v>
      </c>
      <c r="E49" s="15">
        <f t="shared" si="3"/>
        <v>237.38</v>
      </c>
      <c r="F49" s="150">
        <v>18.39</v>
      </c>
      <c r="G49" s="150">
        <v>1.105</v>
      </c>
      <c r="H49" s="150">
        <f t="shared" si="4"/>
        <v>1.1049854068309148</v>
      </c>
      <c r="I49" s="146">
        <f t="shared" si="0"/>
        <v>-1.3206487859856982E-3</v>
      </c>
      <c r="J49" s="150">
        <f t="shared" si="5"/>
        <v>203.21</v>
      </c>
      <c r="K49" s="15"/>
      <c r="L49" s="15"/>
      <c r="M49" s="15"/>
      <c r="N49" s="15"/>
      <c r="O49" s="15"/>
      <c r="P49" s="15"/>
      <c r="Q49" s="15"/>
    </row>
    <row r="50" spans="1:17" s="6" customFormat="1" ht="15" customHeight="1">
      <c r="A50" s="15">
        <v>23</v>
      </c>
      <c r="B50" s="15">
        <v>1.0820000000000001</v>
      </c>
      <c r="C50" s="15">
        <f t="shared" si="1"/>
        <v>1.0823491265117187</v>
      </c>
      <c r="D50" s="189">
        <f t="shared" si="2"/>
        <v>3.226677557473099E-2</v>
      </c>
      <c r="E50" s="15">
        <f t="shared" si="3"/>
        <v>248.86</v>
      </c>
      <c r="F50" s="150">
        <v>19.190000000000001</v>
      </c>
      <c r="G50" s="150">
        <v>1.1100000000000001</v>
      </c>
      <c r="H50" s="150">
        <f t="shared" si="4"/>
        <v>1.1100100637757537</v>
      </c>
      <c r="I50" s="146">
        <f t="shared" si="0"/>
        <v>9.0664646429122493E-4</v>
      </c>
      <c r="J50" s="150">
        <f t="shared" si="5"/>
        <v>213.01</v>
      </c>
      <c r="K50" s="15"/>
      <c r="L50" s="15"/>
      <c r="M50" s="15"/>
      <c r="N50" s="15"/>
      <c r="O50" s="15"/>
      <c r="P50" s="15"/>
      <c r="Q50" s="15"/>
    </row>
    <row r="51" spans="1:17" s="6" customFormat="1" ht="15" customHeight="1">
      <c r="A51" s="15">
        <v>24</v>
      </c>
      <c r="B51" s="15">
        <v>1.0860000000000001</v>
      </c>
      <c r="C51" s="15">
        <f t="shared" si="1"/>
        <v>1.0854986722510687</v>
      </c>
      <c r="D51" s="189">
        <f t="shared" si="2"/>
        <v>-4.6162776144697298E-2</v>
      </c>
      <c r="E51" s="15">
        <f t="shared" si="3"/>
        <v>260.64</v>
      </c>
      <c r="F51" s="150">
        <v>20</v>
      </c>
      <c r="G51" s="150">
        <v>1.115</v>
      </c>
      <c r="H51" s="150">
        <f t="shared" si="4"/>
        <v>1.1151263305010251</v>
      </c>
      <c r="I51" s="146">
        <f t="shared" si="0"/>
        <v>1.133008977803252E-2</v>
      </c>
      <c r="J51" s="150">
        <f t="shared" si="5"/>
        <v>223</v>
      </c>
      <c r="K51" s="15"/>
      <c r="L51" s="15"/>
      <c r="M51" s="15"/>
      <c r="N51" s="15"/>
      <c r="O51" s="15"/>
      <c r="P51" s="15"/>
      <c r="Q51" s="15"/>
    </row>
    <row r="52" spans="1:17" s="6" customFormat="1" ht="15" customHeight="1">
      <c r="A52" s="15">
        <v>25</v>
      </c>
      <c r="B52" s="15">
        <v>1.089</v>
      </c>
      <c r="C52" s="15">
        <f t="shared" si="1"/>
        <v>1.0886032197467188</v>
      </c>
      <c r="D52" s="189">
        <f t="shared" si="2"/>
        <v>-3.6435284966130334E-2</v>
      </c>
      <c r="E52" s="15">
        <f t="shared" si="3"/>
        <v>272.25</v>
      </c>
      <c r="F52" s="150">
        <v>20.79</v>
      </c>
      <c r="G52" s="150">
        <v>1.1200000000000001</v>
      </c>
      <c r="H52" s="150">
        <f t="shared" si="4"/>
        <v>1.1201430984788963</v>
      </c>
      <c r="I52" s="146">
        <f t="shared" si="0"/>
        <v>1.2776649901442241E-2</v>
      </c>
      <c r="J52" s="150">
        <f t="shared" si="5"/>
        <v>232.85</v>
      </c>
      <c r="K52" s="15"/>
      <c r="L52" s="15"/>
      <c r="M52" s="15"/>
      <c r="N52" s="15"/>
      <c r="O52" s="15"/>
      <c r="P52" s="15"/>
      <c r="Q52" s="15"/>
    </row>
    <row r="53" spans="1:17" s="6" customFormat="1" ht="15" customHeight="1">
      <c r="A53" s="15">
        <v>26</v>
      </c>
      <c r="B53" s="15">
        <v>1.0920000000000001</v>
      </c>
      <c r="C53" s="15">
        <f t="shared" si="1"/>
        <v>1.0916624139978688</v>
      </c>
      <c r="D53" s="189">
        <f t="shared" si="2"/>
        <v>-3.0914469059642485E-2</v>
      </c>
      <c r="E53" s="15">
        <f t="shared" si="3"/>
        <v>283.92</v>
      </c>
      <c r="F53" s="150">
        <v>21.59</v>
      </c>
      <c r="G53" s="150">
        <v>1.125</v>
      </c>
      <c r="H53" s="150">
        <f t="shared" si="4"/>
        <v>1.1252491940965301</v>
      </c>
      <c r="I53" s="146">
        <f t="shared" si="0"/>
        <v>2.2150586358233366E-2</v>
      </c>
      <c r="J53" s="150">
        <f t="shared" si="5"/>
        <v>242.89</v>
      </c>
      <c r="K53" s="15"/>
      <c r="L53" s="15"/>
      <c r="M53" s="15"/>
      <c r="N53" s="15"/>
      <c r="O53" s="15"/>
      <c r="P53" s="15"/>
      <c r="Q53" s="15"/>
    </row>
    <row r="54" spans="1:17" s="6" customFormat="1" ht="15" customHeight="1">
      <c r="A54" s="15">
        <v>27</v>
      </c>
      <c r="B54" s="15">
        <v>1.095</v>
      </c>
      <c r="C54" s="15">
        <f t="shared" si="1"/>
        <v>1.0946761210605187</v>
      </c>
      <c r="D54" s="189">
        <f t="shared" si="2"/>
        <v>-2.9577985340755272E-2</v>
      </c>
      <c r="E54" s="15">
        <f t="shared" si="3"/>
        <v>295.64999999999998</v>
      </c>
      <c r="F54" s="150">
        <v>22.38</v>
      </c>
      <c r="G54" s="150">
        <v>1.1299999999999999</v>
      </c>
      <c r="H54" s="150">
        <f t="shared" si="4"/>
        <v>1.1303157397264707</v>
      </c>
      <c r="I54" s="146">
        <f t="shared" si="0"/>
        <v>2.7941568714230935E-2</v>
      </c>
      <c r="J54" s="150">
        <f t="shared" si="5"/>
        <v>252.89</v>
      </c>
      <c r="K54" s="15"/>
      <c r="L54" s="15"/>
      <c r="M54" s="15"/>
      <c r="N54" s="15"/>
      <c r="O54" s="15"/>
      <c r="P54" s="15"/>
      <c r="Q54" s="15"/>
    </row>
    <row r="55" spans="1:17" s="6" customFormat="1" ht="15" customHeight="1">
      <c r="A55" s="15">
        <v>28</v>
      </c>
      <c r="B55" s="15">
        <v>1.0980000000000001</v>
      </c>
      <c r="C55" s="15">
        <f t="shared" si="1"/>
        <v>1.0976444638554688</v>
      </c>
      <c r="D55" s="189">
        <f t="shared" si="2"/>
        <v>-3.238034103199644E-2</v>
      </c>
      <c r="E55" s="15">
        <f t="shared" si="3"/>
        <v>307.44</v>
      </c>
      <c r="F55" s="150">
        <v>23.16</v>
      </c>
      <c r="G55" s="150">
        <v>1.135</v>
      </c>
      <c r="H55" s="150">
        <f t="shared" si="4"/>
        <v>1.1353405606034339</v>
      </c>
      <c r="I55" s="146">
        <f t="shared" si="0"/>
        <v>3.0005339509595042E-2</v>
      </c>
      <c r="J55" s="150">
        <f t="shared" si="5"/>
        <v>262.87</v>
      </c>
      <c r="K55" s="15"/>
      <c r="L55" s="15"/>
      <c r="M55" s="15"/>
      <c r="N55" s="15"/>
      <c r="O55" s="15"/>
      <c r="P55" s="15"/>
      <c r="Q55" s="15"/>
    </row>
    <row r="56" spans="1:17" s="6" customFormat="1" ht="15" customHeight="1">
      <c r="A56" s="15">
        <v>29</v>
      </c>
      <c r="B56" s="15">
        <v>1.101</v>
      </c>
      <c r="C56" s="15">
        <f t="shared" si="1"/>
        <v>1.1005678579763187</v>
      </c>
      <c r="D56" s="189">
        <f t="shared" si="2"/>
        <v>-3.9249956737624693E-2</v>
      </c>
      <c r="E56" s="15">
        <f t="shared" si="3"/>
        <v>319.29000000000002</v>
      </c>
      <c r="F56" s="150">
        <v>23.94</v>
      </c>
      <c r="G56" s="150">
        <v>1.1399999999999999</v>
      </c>
      <c r="H56" s="150">
        <f t="shared" si="4"/>
        <v>1.1403863424717586</v>
      </c>
      <c r="I56" s="146">
        <f t="shared" si="0"/>
        <v>3.3889690505151504E-2</v>
      </c>
      <c r="J56" s="150">
        <f t="shared" si="5"/>
        <v>272.92</v>
      </c>
      <c r="K56" s="15"/>
      <c r="L56" s="15"/>
      <c r="M56" s="15"/>
      <c r="N56" s="15"/>
      <c r="O56" s="15"/>
      <c r="P56" s="15"/>
      <c r="Q56" s="15"/>
    </row>
    <row r="57" spans="1:17" s="6" customFormat="1" ht="15" customHeight="1">
      <c r="A57" s="15">
        <v>30</v>
      </c>
      <c r="B57" s="15">
        <v>1.1040000000000001</v>
      </c>
      <c r="C57" s="15">
        <f t="shared" si="1"/>
        <v>1.1034470474974689</v>
      </c>
      <c r="D57" s="189">
        <f t="shared" si="2"/>
        <v>-5.0086277403186476E-2</v>
      </c>
      <c r="E57" s="15">
        <f t="shared" si="3"/>
        <v>331.2</v>
      </c>
      <c r="F57" s="150">
        <v>24.71</v>
      </c>
      <c r="G57" s="150">
        <v>1.145</v>
      </c>
      <c r="H57" s="150">
        <f t="shared" si="4"/>
        <v>1.1453866657219913</v>
      </c>
      <c r="I57" s="146">
        <f t="shared" si="0"/>
        <v>3.3769932051642651E-2</v>
      </c>
      <c r="J57" s="150">
        <f t="shared" si="5"/>
        <v>282.93</v>
      </c>
      <c r="K57" s="15"/>
      <c r="L57" s="15"/>
      <c r="M57" s="15"/>
      <c r="N57" s="15"/>
      <c r="O57" s="15"/>
      <c r="P57" s="15"/>
      <c r="Q57" s="15"/>
    </row>
    <row r="58" spans="1:17" s="6" customFormat="1" ht="15" customHeight="1">
      <c r="A58" s="15">
        <v>31</v>
      </c>
      <c r="B58" s="15">
        <v>1.1060000000000001</v>
      </c>
      <c r="C58" s="15">
        <f t="shared" si="1"/>
        <v>1.1062831407821188</v>
      </c>
      <c r="D58" s="189">
        <f t="shared" si="2"/>
        <v>2.5600432379625917E-2</v>
      </c>
      <c r="E58" s="15">
        <f t="shared" si="3"/>
        <v>342.86</v>
      </c>
      <c r="F58" s="150">
        <v>25.48</v>
      </c>
      <c r="G58" s="150">
        <v>1.1499999999999999</v>
      </c>
      <c r="H58" s="150">
        <f t="shared" si="4"/>
        <v>1.1504047255821197</v>
      </c>
      <c r="I58" s="146">
        <f t="shared" si="0"/>
        <v>3.5193528879981867E-2</v>
      </c>
      <c r="J58" s="150">
        <f t="shared" si="5"/>
        <v>293.02</v>
      </c>
      <c r="K58" s="15"/>
      <c r="L58" s="15"/>
      <c r="M58" s="15"/>
      <c r="N58" s="15"/>
      <c r="O58" s="15"/>
      <c r="P58" s="15"/>
      <c r="Q58" s="15"/>
    </row>
    <row r="59" spans="1:17" s="6" customFormat="1" ht="15" customHeight="1">
      <c r="A59" s="15">
        <v>32</v>
      </c>
      <c r="B59" s="15">
        <v>1.109</v>
      </c>
      <c r="C59" s="15">
        <f t="shared" si="1"/>
        <v>1.1090776462902685</v>
      </c>
      <c r="D59" s="189">
        <f t="shared" si="2"/>
        <v>7.0014689151053399E-3</v>
      </c>
      <c r="E59" s="15">
        <f t="shared" si="3"/>
        <v>354.88</v>
      </c>
      <c r="F59" s="150">
        <v>26.24</v>
      </c>
      <c r="G59" s="150">
        <v>1.155</v>
      </c>
      <c r="H59" s="150">
        <f t="shared" si="4"/>
        <v>1.1553736252761677</v>
      </c>
      <c r="I59" s="146">
        <f t="shared" si="0"/>
        <v>3.234850875910722E-2</v>
      </c>
      <c r="J59" s="150">
        <f t="shared" si="5"/>
        <v>303.07</v>
      </c>
      <c r="K59" s="15"/>
      <c r="L59" s="15"/>
      <c r="M59" s="15"/>
      <c r="N59" s="15"/>
      <c r="O59" s="15"/>
      <c r="P59" s="15"/>
      <c r="Q59" s="15"/>
    </row>
    <row r="60" spans="1:17" s="6" customFormat="1" ht="15" customHeight="1">
      <c r="A60" s="15">
        <v>33</v>
      </c>
      <c r="B60" s="15">
        <v>1.1120000000000001</v>
      </c>
      <c r="C60" s="15">
        <f t="shared" si="1"/>
        <v>1.1118325083867189</v>
      </c>
      <c r="D60" s="189">
        <f t="shared" si="2"/>
        <v>-1.506219543895892E-2</v>
      </c>
      <c r="E60" s="15">
        <f t="shared" si="3"/>
        <v>366.96</v>
      </c>
      <c r="F60" s="150">
        <v>27</v>
      </c>
      <c r="G60" s="150">
        <v>1.1599999999999999</v>
      </c>
      <c r="H60" s="150">
        <f t="shared" si="4"/>
        <v>1.1603570141081994</v>
      </c>
      <c r="I60" s="146">
        <f t="shared" si="0"/>
        <v>3.0777078293055021E-2</v>
      </c>
      <c r="J60" s="150">
        <f t="shared" si="5"/>
        <v>313.2</v>
      </c>
      <c r="K60" s="15"/>
      <c r="L60" s="15"/>
      <c r="M60" s="15"/>
      <c r="N60" s="15"/>
      <c r="O60" s="15"/>
      <c r="P60" s="15"/>
      <c r="Q60" s="15"/>
    </row>
    <row r="61" spans="1:17" s="6" customFormat="1" ht="15" customHeight="1">
      <c r="A61" s="15">
        <v>34</v>
      </c>
      <c r="B61" s="15">
        <v>1.1140000000000001</v>
      </c>
      <c r="C61" s="15">
        <f t="shared" si="1"/>
        <v>1.1145501431490688</v>
      </c>
      <c r="D61" s="189">
        <f t="shared" si="2"/>
        <v>4.9384483758406567E-2</v>
      </c>
      <c r="E61" s="15">
        <f t="shared" si="3"/>
        <v>378.76</v>
      </c>
      <c r="F61" s="150">
        <v>27.76</v>
      </c>
      <c r="G61" s="150">
        <v>1.165</v>
      </c>
      <c r="H61" s="150">
        <f t="shared" si="4"/>
        <v>1.1653534380549702</v>
      </c>
      <c r="I61" s="146">
        <f t="shared" si="0"/>
        <v>3.0338030469538476E-2</v>
      </c>
      <c r="J61" s="150">
        <f t="shared" si="5"/>
        <v>323.39999999999998</v>
      </c>
      <c r="K61" s="15"/>
      <c r="L61" s="15"/>
      <c r="M61" s="15"/>
      <c r="N61" s="15"/>
      <c r="O61" s="15"/>
      <c r="P61" s="15"/>
      <c r="Q61" s="15"/>
    </row>
    <row r="62" spans="1:17" s="6" customFormat="1" ht="15" customHeight="1">
      <c r="A62" s="15">
        <v>35</v>
      </c>
      <c r="B62" s="15">
        <v>1.117</v>
      </c>
      <c r="C62" s="15">
        <f t="shared" si="1"/>
        <v>1.1172334741757188</v>
      </c>
      <c r="D62" s="189">
        <f t="shared" si="2"/>
        <v>2.090189576712978E-2</v>
      </c>
      <c r="E62" s="15">
        <f t="shared" si="3"/>
        <v>390.95</v>
      </c>
      <c r="F62" s="150">
        <v>28.51</v>
      </c>
      <c r="G62" s="150">
        <v>1.17</v>
      </c>
      <c r="H62" s="150">
        <f t="shared" si="4"/>
        <v>1.1702954387114826</v>
      </c>
      <c r="I62" s="146">
        <f t="shared" si="0"/>
        <v>2.5251171921592465E-2</v>
      </c>
      <c r="J62" s="150">
        <f t="shared" si="5"/>
        <v>333.57</v>
      </c>
      <c r="K62" s="15"/>
      <c r="L62" s="15"/>
      <c r="M62" s="15"/>
      <c r="N62" s="15"/>
      <c r="O62" s="15"/>
      <c r="P62" s="15"/>
      <c r="Q62" s="15"/>
    </row>
    <row r="63" spans="1:17" s="6" customFormat="1" ht="15" customHeight="1">
      <c r="A63" s="15">
        <v>36</v>
      </c>
      <c r="B63" s="15">
        <v>1.1200000000000001</v>
      </c>
      <c r="C63" s="15">
        <f t="shared" si="1"/>
        <v>1.1198859683938689</v>
      </c>
      <c r="D63" s="189">
        <f t="shared" si="2"/>
        <v>-1.0181393404572785E-2</v>
      </c>
      <c r="E63" s="15">
        <f t="shared" si="3"/>
        <v>403.2</v>
      </c>
      <c r="F63" s="150">
        <v>29.25</v>
      </c>
      <c r="G63" s="150">
        <v>1.175</v>
      </c>
      <c r="H63" s="150">
        <f t="shared" si="4"/>
        <v>1.175181120993231</v>
      </c>
      <c r="I63" s="146">
        <f t="shared" si="0"/>
        <v>1.5414552615402257E-2</v>
      </c>
      <c r="J63" s="150">
        <f t="shared" si="5"/>
        <v>343.69</v>
      </c>
      <c r="K63" s="15"/>
      <c r="L63" s="15"/>
      <c r="M63" s="15"/>
      <c r="N63" s="15"/>
      <c r="O63" s="15"/>
      <c r="P63" s="15"/>
      <c r="Q63" s="15"/>
    </row>
    <row r="64" spans="1:17" s="6" customFormat="1" ht="15" customHeight="1">
      <c r="A64" s="15">
        <v>37</v>
      </c>
      <c r="B64" s="15">
        <v>1.1220000000000001</v>
      </c>
      <c r="C64" s="15">
        <f t="shared" si="1"/>
        <v>1.1225116718675188</v>
      </c>
      <c r="D64" s="189">
        <f t="shared" si="2"/>
        <v>4.5603553254782464E-2</v>
      </c>
      <c r="E64" s="15">
        <f t="shared" si="3"/>
        <v>415.14</v>
      </c>
      <c r="F64" s="150">
        <v>30</v>
      </c>
      <c r="G64" s="150">
        <v>1.18</v>
      </c>
      <c r="H64" s="150">
        <f t="shared" si="4"/>
        <v>1.1801410377072983</v>
      </c>
      <c r="I64" s="146">
        <f t="shared" si="0"/>
        <v>1.195234807613064E-2</v>
      </c>
      <c r="J64" s="150">
        <f t="shared" si="5"/>
        <v>354</v>
      </c>
      <c r="K64" s="15"/>
      <c r="L64" s="15"/>
      <c r="M64" s="15"/>
      <c r="N64" s="15"/>
      <c r="O64" s="15"/>
      <c r="P64" s="15"/>
      <c r="Q64" s="15"/>
    </row>
    <row r="65" spans="1:17" s="6" customFormat="1" ht="15" customHeight="1">
      <c r="A65" s="15">
        <v>38</v>
      </c>
      <c r="B65" s="15">
        <v>1.125</v>
      </c>
      <c r="C65" s="15">
        <f t="shared" si="1"/>
        <v>1.1251152456054687</v>
      </c>
      <c r="D65" s="189">
        <f t="shared" si="2"/>
        <v>1.024405381944149E-2</v>
      </c>
      <c r="E65" s="15">
        <f t="shared" si="3"/>
        <v>427.5</v>
      </c>
      <c r="F65" s="150">
        <v>30.74</v>
      </c>
      <c r="G65" s="150">
        <v>1.1850000000000001</v>
      </c>
      <c r="H65" s="150">
        <f t="shared" si="4"/>
        <v>1.1850414270924614</v>
      </c>
      <c r="I65" s="146">
        <f t="shared" si="0"/>
        <v>3.4959571697345715E-3</v>
      </c>
      <c r="J65" s="150">
        <f t="shared" si="5"/>
        <v>364.27</v>
      </c>
      <c r="K65" s="15"/>
      <c r="L65" s="15"/>
      <c r="M65" s="15"/>
      <c r="N65" s="15"/>
      <c r="O65" s="15"/>
      <c r="P65" s="15"/>
      <c r="Q65" s="15"/>
    </row>
    <row r="66" spans="1:17" s="6" customFormat="1" ht="15" customHeight="1">
      <c r="A66" s="15">
        <v>39</v>
      </c>
      <c r="B66" s="15">
        <v>1.127</v>
      </c>
      <c r="C66" s="15">
        <f t="shared" si="1"/>
        <v>1.1277020013693186</v>
      </c>
      <c r="D66" s="189">
        <f t="shared" si="2"/>
        <v>6.2289385032709747E-2</v>
      </c>
      <c r="E66" s="15">
        <f t="shared" si="3"/>
        <v>439.53</v>
      </c>
      <c r="F66" s="150">
        <v>31.47</v>
      </c>
      <c r="G66" s="150">
        <v>1.19</v>
      </c>
      <c r="H66" s="150">
        <f t="shared" si="4"/>
        <v>1.189880544747046</v>
      </c>
      <c r="I66" s="146">
        <f t="shared" si="0"/>
        <v>-1.0038256550754758E-2</v>
      </c>
      <c r="J66" s="150">
        <f t="shared" si="5"/>
        <v>374.49</v>
      </c>
      <c r="K66" s="15"/>
      <c r="L66" s="15"/>
      <c r="M66" s="15"/>
      <c r="N66" s="15"/>
      <c r="O66" s="15"/>
      <c r="P66" s="15"/>
      <c r="Q66" s="15"/>
    </row>
    <row r="67" spans="1:17" s="6" customFormat="1" ht="15" customHeight="1">
      <c r="A67" s="15">
        <v>40</v>
      </c>
      <c r="B67" s="15">
        <v>1.1299999999999999</v>
      </c>
      <c r="C67" s="15">
        <f t="shared" si="1"/>
        <v>1.1302779374814689</v>
      </c>
      <c r="D67" s="189">
        <f t="shared" si="2"/>
        <v>2.4596237298139974E-2</v>
      </c>
      <c r="E67" s="15">
        <f t="shared" si="3"/>
        <v>452</v>
      </c>
      <c r="F67" s="150">
        <v>32.21</v>
      </c>
      <c r="G67" s="150">
        <v>1.1950000000000001</v>
      </c>
      <c r="H67" s="150">
        <f t="shared" si="4"/>
        <v>1.1947894515997239</v>
      </c>
      <c r="I67" s="146">
        <f t="shared" si="0"/>
        <v>-1.7619112993817795E-2</v>
      </c>
      <c r="J67" s="150">
        <f t="shared" si="5"/>
        <v>384.91</v>
      </c>
      <c r="K67" s="15"/>
      <c r="L67" s="15"/>
      <c r="M67" s="15"/>
      <c r="N67" s="15"/>
      <c r="O67" s="15"/>
      <c r="P67" s="15"/>
      <c r="Q67" s="15"/>
    </row>
    <row r="68" spans="1:17" s="6" customFormat="1" ht="15" customHeight="1">
      <c r="A68" s="15">
        <v>41</v>
      </c>
      <c r="B68" s="15">
        <v>1.133</v>
      </c>
      <c r="C68" s="15">
        <f t="shared" si="1"/>
        <v>1.132849774633119</v>
      </c>
      <c r="D68" s="189">
        <f t="shared" si="2"/>
        <v>-1.3259079159843725E-2</v>
      </c>
      <c r="E68" s="15">
        <f t="shared" si="3"/>
        <v>464.53</v>
      </c>
      <c r="F68" s="150">
        <v>32.94</v>
      </c>
      <c r="G68" s="150">
        <v>1.2</v>
      </c>
      <c r="H68" s="150">
        <f t="shared" si="4"/>
        <v>1.1996339612692333</v>
      </c>
      <c r="I68" s="146">
        <f t="shared" si="0"/>
        <v>-3.0503227563890199E-2</v>
      </c>
      <c r="J68" s="150">
        <f t="shared" si="5"/>
        <v>395.28</v>
      </c>
      <c r="K68" s="15"/>
      <c r="L68" s="15"/>
      <c r="M68" s="15"/>
      <c r="N68" s="15"/>
      <c r="O68" s="15"/>
      <c r="P68" s="15"/>
      <c r="Q68" s="15"/>
    </row>
    <row r="69" spans="1:17" s="6" customFormat="1" ht="15" customHeight="1">
      <c r="A69" s="15">
        <v>42</v>
      </c>
      <c r="B69" s="15">
        <v>1.1359999999999999</v>
      </c>
      <c r="C69" s="15">
        <f t="shared" si="1"/>
        <v>1.1354249916922685</v>
      </c>
      <c r="D69" s="189">
        <f t="shared" si="2"/>
        <v>-5.0616928497480979E-2</v>
      </c>
      <c r="E69" s="15">
        <f t="shared" si="3"/>
        <v>477.12</v>
      </c>
      <c r="F69" s="150">
        <v>33.68</v>
      </c>
      <c r="G69" s="150">
        <v>1.2050000000000001</v>
      </c>
      <c r="H69" s="150">
        <f t="shared" si="4"/>
        <v>1.2045452380712891</v>
      </c>
      <c r="I69" s="146">
        <f t="shared" si="0"/>
        <v>-3.7739579146138354E-2</v>
      </c>
      <c r="J69" s="150">
        <f t="shared" si="5"/>
        <v>405.84</v>
      </c>
      <c r="K69" s="15"/>
      <c r="L69" s="15"/>
      <c r="M69" s="15"/>
      <c r="N69" s="15"/>
      <c r="O69" s="15"/>
      <c r="P69" s="15"/>
      <c r="Q69" s="15"/>
    </row>
    <row r="70" spans="1:17" s="6" customFormat="1" ht="15" customHeight="1">
      <c r="A70" s="15">
        <v>43</v>
      </c>
      <c r="B70" s="15">
        <v>1.1379999999999999</v>
      </c>
      <c r="C70" s="15">
        <f t="shared" si="1"/>
        <v>1.1380118615117187</v>
      </c>
      <c r="D70" s="189">
        <f t="shared" si="2"/>
        <v>1.0423121018309203E-3</v>
      </c>
      <c r="E70" s="15">
        <f t="shared" si="3"/>
        <v>489.34</v>
      </c>
      <c r="F70" s="150">
        <v>34.409999999999997</v>
      </c>
      <c r="G70" s="150">
        <v>1.21</v>
      </c>
      <c r="H70" s="150">
        <f t="shared" si="4"/>
        <v>1.2093889924143877</v>
      </c>
      <c r="I70" s="146">
        <f t="shared" si="0"/>
        <v>-5.0496494678700633E-2</v>
      </c>
      <c r="J70" s="150">
        <f t="shared" si="5"/>
        <v>416.36</v>
      </c>
      <c r="K70" s="15"/>
      <c r="L70" s="15"/>
      <c r="M70" s="15"/>
      <c r="N70" s="15"/>
      <c r="O70" s="15"/>
      <c r="P70" s="15"/>
      <c r="Q70" s="15"/>
    </row>
    <row r="71" spans="1:17" s="6" customFormat="1" ht="15" customHeight="1">
      <c r="A71" s="15">
        <v>44</v>
      </c>
      <c r="B71" s="15">
        <v>1.141</v>
      </c>
      <c r="C71" s="15">
        <f t="shared" si="1"/>
        <v>1.1406194867370687</v>
      </c>
      <c r="D71" s="189">
        <f t="shared" si="2"/>
        <v>-3.3349102798537651E-2</v>
      </c>
      <c r="E71" s="15">
        <f t="shared" si="3"/>
        <v>502.04</v>
      </c>
      <c r="F71" s="150">
        <v>35.159999999999997</v>
      </c>
      <c r="G71" s="150">
        <v>1.2150000000000001</v>
      </c>
      <c r="H71" s="150">
        <f t="shared" si="4"/>
        <v>1.214362621412802</v>
      </c>
      <c r="I71" s="146">
        <f t="shared" si="0"/>
        <v>-5.2459142979262068E-2</v>
      </c>
      <c r="J71" s="150">
        <f t="shared" si="5"/>
        <v>427.19</v>
      </c>
      <c r="K71" s="15"/>
      <c r="L71" s="15"/>
      <c r="M71" s="15"/>
      <c r="N71" s="15"/>
      <c r="O71" s="15"/>
      <c r="P71" s="15"/>
      <c r="Q71" s="15"/>
    </row>
    <row r="72" spans="1:17" s="6" customFormat="1" ht="15" customHeight="1">
      <c r="A72" s="15">
        <v>45</v>
      </c>
      <c r="B72" s="15">
        <v>1.143</v>
      </c>
      <c r="C72" s="15">
        <f t="shared" si="1"/>
        <v>1.1432578356147189</v>
      </c>
      <c r="D72" s="189">
        <f t="shared" si="2"/>
        <v>2.2557796563335647E-2</v>
      </c>
      <c r="E72" s="15">
        <f t="shared" si="3"/>
        <v>514.35</v>
      </c>
      <c r="F72" s="150">
        <v>35.93</v>
      </c>
      <c r="G72" s="150">
        <v>1.22</v>
      </c>
      <c r="H72" s="150">
        <f t="shared" si="4"/>
        <v>1.2194641297336013</v>
      </c>
      <c r="I72" s="146">
        <f t="shared" si="0"/>
        <v>-4.3923792327760225E-2</v>
      </c>
      <c r="J72" s="150">
        <f t="shared" si="5"/>
        <v>438.35</v>
      </c>
      <c r="K72" s="15"/>
      <c r="L72" s="15"/>
      <c r="M72" s="15"/>
      <c r="N72" s="15"/>
      <c r="O72" s="15"/>
      <c r="P72" s="15"/>
      <c r="Q72" s="15"/>
    </row>
    <row r="73" spans="1:17" s="6" customFormat="1" ht="15" customHeight="1">
      <c r="A73" s="15">
        <v>46</v>
      </c>
      <c r="B73" s="15">
        <v>1.1459999999999999</v>
      </c>
      <c r="C73" s="15">
        <f t="shared" si="1"/>
        <v>1.1459377777998687</v>
      </c>
      <c r="D73" s="189">
        <f t="shared" si="2"/>
        <v>-5.4295113552521876E-3</v>
      </c>
      <c r="E73" s="15">
        <f t="shared" si="3"/>
        <v>527.16</v>
      </c>
      <c r="F73" s="150">
        <v>36.700000000000003</v>
      </c>
      <c r="G73" s="150">
        <v>1.2250000000000001</v>
      </c>
      <c r="H73" s="150">
        <f t="shared" si="4"/>
        <v>1.2245589899574534</v>
      </c>
      <c r="I73" s="146">
        <f t="shared" si="0"/>
        <v>-3.600081979973125E-2</v>
      </c>
      <c r="J73" s="150">
        <f t="shared" si="5"/>
        <v>449.58</v>
      </c>
      <c r="K73" s="15"/>
      <c r="L73" s="15"/>
      <c r="M73" s="15"/>
      <c r="N73" s="15"/>
      <c r="O73" s="15"/>
      <c r="P73" s="15"/>
      <c r="Q73" s="15"/>
    </row>
    <row r="74" spans="1:17" s="6" customFormat="1" ht="15" customHeight="1">
      <c r="A74" s="15">
        <v>47</v>
      </c>
      <c r="B74" s="15">
        <v>1.149</v>
      </c>
      <c r="C74" s="15">
        <f t="shared" si="1"/>
        <v>1.1486711201645186</v>
      </c>
      <c r="D74" s="189">
        <f t="shared" si="2"/>
        <v>-2.8623136247299039E-2</v>
      </c>
      <c r="E74" s="15">
        <f t="shared" si="3"/>
        <v>540.03</v>
      </c>
      <c r="F74" s="150">
        <v>37.479999999999997</v>
      </c>
      <c r="G74" s="150">
        <v>1.23</v>
      </c>
      <c r="H74" s="150">
        <f t="shared" si="4"/>
        <v>1.2297113319718012</v>
      </c>
      <c r="I74" s="146">
        <f t="shared" si="0"/>
        <v>-2.3468945382018221E-2</v>
      </c>
      <c r="J74" s="150">
        <f t="shared" si="5"/>
        <v>461</v>
      </c>
      <c r="K74" s="15"/>
      <c r="L74" s="15"/>
      <c r="M74" s="15"/>
      <c r="N74" s="15"/>
      <c r="O74" s="15"/>
      <c r="P74" s="15"/>
      <c r="Q74" s="15"/>
    </row>
    <row r="75" spans="1:17" s="6" customFormat="1" ht="15" customHeight="1">
      <c r="A75" s="15">
        <v>48</v>
      </c>
      <c r="B75" s="15">
        <v>1.1519999999999999</v>
      </c>
      <c r="C75" s="15">
        <f t="shared" si="1"/>
        <v>1.1514706426054688</v>
      </c>
      <c r="D75" s="189">
        <f t="shared" si="2"/>
        <v>-4.595116271971203E-2</v>
      </c>
      <c r="E75" s="15">
        <f t="shared" si="3"/>
        <v>552.96</v>
      </c>
      <c r="F75" s="150">
        <v>38.25</v>
      </c>
      <c r="G75" s="150">
        <v>1.2350000000000001</v>
      </c>
      <c r="H75" s="150">
        <f t="shared" si="4"/>
        <v>1.2347871528801877</v>
      </c>
      <c r="I75" s="146">
        <f t="shared" si="0"/>
        <v>-1.723458460019419E-2</v>
      </c>
      <c r="J75" s="150">
        <f t="shared" si="5"/>
        <v>472.39</v>
      </c>
      <c r="K75" s="15"/>
      <c r="L75" s="15"/>
      <c r="M75" s="15"/>
      <c r="N75" s="15"/>
      <c r="O75" s="15"/>
      <c r="P75" s="15"/>
      <c r="Q75" s="15"/>
    </row>
    <row r="76" spans="1:17" s="6" customFormat="1" ht="15" customHeight="1">
      <c r="A76" s="15">
        <v>49</v>
      </c>
      <c r="B76" s="15">
        <v>1.1539999999999999</v>
      </c>
      <c r="C76" s="15">
        <f t="shared" si="1"/>
        <v>1.1543501338523188</v>
      </c>
      <c r="D76" s="189">
        <f t="shared" si="2"/>
        <v>3.0340888415845486E-2</v>
      </c>
      <c r="E76" s="15">
        <f t="shared" si="3"/>
        <v>565.46</v>
      </c>
      <c r="F76" s="150">
        <v>39.020000000000003</v>
      </c>
      <c r="G76" s="150">
        <v>1.24</v>
      </c>
      <c r="H76" s="150">
        <f t="shared" si="4"/>
        <v>1.2398506904345266</v>
      </c>
      <c r="I76" s="146">
        <f t="shared" si="0"/>
        <v>-1.204109398979292E-2</v>
      </c>
      <c r="J76" s="150">
        <f t="shared" si="5"/>
        <v>483.85</v>
      </c>
      <c r="K76" s="15"/>
      <c r="L76" s="15"/>
      <c r="M76" s="15"/>
      <c r="N76" s="15"/>
      <c r="O76" s="15"/>
      <c r="P76" s="15"/>
      <c r="Q76" s="15"/>
    </row>
    <row r="77" spans="1:17" s="6" customFormat="1" ht="15" customHeight="1">
      <c r="A77" s="15">
        <v>50</v>
      </c>
      <c r="B77" s="15">
        <v>1.157</v>
      </c>
      <c r="C77" s="15">
        <f t="shared" si="1"/>
        <v>1.1573244272754688</v>
      </c>
      <c r="D77" s="189">
        <f t="shared" si="2"/>
        <v>2.8040386816661617E-2</v>
      </c>
      <c r="E77" s="15">
        <f t="shared" si="3"/>
        <v>578.5</v>
      </c>
      <c r="F77" s="150">
        <v>39.799999999999997</v>
      </c>
      <c r="G77" s="150">
        <v>1.2450000000000001</v>
      </c>
      <c r="H77" s="150">
        <f t="shared" si="4"/>
        <v>1.2449655388972332</v>
      </c>
      <c r="I77" s="146">
        <f t="shared" si="0"/>
        <v>-2.7679600616021885E-3</v>
      </c>
      <c r="J77" s="150">
        <f t="shared" si="5"/>
        <v>495.51</v>
      </c>
      <c r="K77" s="15"/>
      <c r="L77" s="15"/>
      <c r="M77" s="15"/>
      <c r="N77" s="15"/>
      <c r="O77" s="15"/>
      <c r="P77" s="15"/>
      <c r="Q77" s="15"/>
    </row>
    <row r="78" spans="1:17" s="6" customFormat="1" ht="15" customHeight="1">
      <c r="A78" s="2"/>
      <c r="B78" s="2"/>
      <c r="C78" s="2"/>
      <c r="D78" s="2"/>
      <c r="F78" s="150">
        <v>40.58</v>
      </c>
      <c r="G78" s="150">
        <v>1.25</v>
      </c>
      <c r="H78" s="150">
        <f t="shared" si="4"/>
        <v>1.2500638979718053</v>
      </c>
      <c r="I78" s="146">
        <f t="shared" si="0"/>
        <v>5.1118377444225871E-3</v>
      </c>
      <c r="J78" s="150">
        <f t="shared" si="5"/>
        <v>507.25</v>
      </c>
      <c r="K78" s="15"/>
      <c r="L78" s="15"/>
      <c r="M78" s="15"/>
      <c r="N78" s="15"/>
      <c r="O78" s="15"/>
      <c r="P78" s="15"/>
      <c r="Q78" s="15"/>
    </row>
    <row r="79" spans="1:17" s="6" customFormat="1" ht="15" customHeight="1">
      <c r="A79" s="2"/>
      <c r="B79" s="2"/>
      <c r="C79" s="2"/>
      <c r="D79" s="2"/>
      <c r="F79" s="150">
        <v>41.36</v>
      </c>
      <c r="G79" s="150">
        <v>1.2550000000000101</v>
      </c>
      <c r="H79" s="150">
        <f t="shared" si="4"/>
        <v>1.2551438149791356</v>
      </c>
      <c r="I79" s="146">
        <f t="shared" si="0"/>
        <v>1.1459360886495745E-2</v>
      </c>
      <c r="J79" s="150">
        <f t="shared" si="5"/>
        <v>519.07000000000005</v>
      </c>
      <c r="K79" s="15"/>
      <c r="L79" s="15"/>
      <c r="M79" s="15"/>
      <c r="N79" s="15"/>
      <c r="O79" s="15"/>
      <c r="P79" s="15"/>
      <c r="Q79" s="15"/>
    </row>
    <row r="80" spans="1:17" s="6" customFormat="1" ht="15" customHeight="1">
      <c r="A80" s="2"/>
      <c r="B80" s="2"/>
      <c r="C80" s="2"/>
      <c r="D80" s="2"/>
      <c r="F80" s="150">
        <v>42.14</v>
      </c>
      <c r="G80" s="150">
        <v>1.26</v>
      </c>
      <c r="H80" s="150">
        <f t="shared" si="4"/>
        <v>1.2602033427419927</v>
      </c>
      <c r="I80" s="146">
        <f t="shared" si="0"/>
        <v>1.6138312856566688E-2</v>
      </c>
      <c r="J80" s="150">
        <f t="shared" si="5"/>
        <v>530.96</v>
      </c>
      <c r="K80" s="15"/>
      <c r="L80" s="15"/>
      <c r="M80" s="15"/>
      <c r="N80" s="15"/>
      <c r="O80" s="15"/>
      <c r="P80" s="15"/>
      <c r="Q80" s="15"/>
    </row>
    <row r="81" spans="1:17" s="6" customFormat="1" ht="15" customHeight="1">
      <c r="A81" s="2"/>
      <c r="B81" s="2"/>
      <c r="C81" s="2"/>
      <c r="D81" s="2"/>
      <c r="F81" s="150">
        <v>42.92</v>
      </c>
      <c r="G81" s="150">
        <v>1.2650000000000099</v>
      </c>
      <c r="H81" s="150">
        <f t="shared" si="4"/>
        <v>1.2652405425628546</v>
      </c>
      <c r="I81" s="146">
        <f t="shared" si="0"/>
        <v>1.9015222359262302E-2</v>
      </c>
      <c r="J81" s="150">
        <f t="shared" si="5"/>
        <v>542.94000000000005</v>
      </c>
      <c r="K81" s="15"/>
      <c r="L81" s="15"/>
      <c r="M81" s="15"/>
      <c r="N81" s="15"/>
      <c r="O81" s="15"/>
      <c r="P81" s="15"/>
      <c r="Q81" s="15"/>
    </row>
    <row r="82" spans="1:17" s="6" customFormat="1" ht="15" customHeight="1">
      <c r="A82" s="2"/>
      <c r="B82" s="2"/>
      <c r="C82" s="2"/>
      <c r="D82" s="2"/>
      <c r="F82" s="150">
        <v>43.7</v>
      </c>
      <c r="G82" s="150">
        <v>1.27</v>
      </c>
      <c r="H82" s="150">
        <f t="shared" si="4"/>
        <v>1.2702534872017379</v>
      </c>
      <c r="I82" s="146">
        <f t="shared" si="0"/>
        <v>1.995962218408668E-2</v>
      </c>
      <c r="J82" s="150">
        <f t="shared" si="5"/>
        <v>554.99</v>
      </c>
      <c r="K82" s="15"/>
      <c r="L82" s="15"/>
      <c r="M82" s="15"/>
      <c r="N82" s="15"/>
      <c r="O82" s="15"/>
      <c r="P82" s="15"/>
      <c r="Q82" s="15"/>
    </row>
    <row r="83" spans="1:17" s="6" customFormat="1" ht="15" customHeight="1">
      <c r="A83" s="2"/>
      <c r="B83" s="2"/>
      <c r="C83" s="2"/>
      <c r="D83" s="2"/>
      <c r="F83" s="150">
        <v>44.48</v>
      </c>
      <c r="G83" s="150">
        <v>1.2750000000000099</v>
      </c>
      <c r="H83" s="150">
        <f t="shared" si="4"/>
        <v>1.275240263854033</v>
      </c>
      <c r="I83" s="146">
        <f t="shared" si="0"/>
        <v>1.8844223844948309E-2</v>
      </c>
      <c r="J83" s="150">
        <f t="shared" si="5"/>
        <v>567.12</v>
      </c>
      <c r="K83" s="15"/>
      <c r="L83" s="15"/>
      <c r="M83" s="15"/>
      <c r="N83" s="15"/>
      <c r="O83" s="15"/>
      <c r="P83" s="15"/>
      <c r="Q83" s="15"/>
    </row>
    <row r="84" spans="1:17" s="6" customFormat="1" ht="15" customHeight="1">
      <c r="A84" s="2"/>
      <c r="B84" s="2"/>
      <c r="C84" s="2"/>
      <c r="D84" s="2"/>
      <c r="F84" s="150">
        <v>45.27</v>
      </c>
      <c r="G84" s="150">
        <v>1.28000000000001</v>
      </c>
      <c r="H84" s="150">
        <f t="shared" si="4"/>
        <v>1.2802623599842393</v>
      </c>
      <c r="I84" s="146">
        <f t="shared" si="0"/>
        <v>2.0496873767913822E-2</v>
      </c>
      <c r="J84" s="150">
        <f t="shared" si="5"/>
        <v>579.46</v>
      </c>
      <c r="K84" s="15"/>
      <c r="L84" s="15"/>
      <c r="M84" s="15"/>
      <c r="N84" s="15"/>
      <c r="O84" s="15"/>
      <c r="P84" s="15"/>
      <c r="Q84" s="15"/>
    </row>
    <row r="85" spans="1:17" s="6" customFormat="1" ht="15" customHeight="1">
      <c r="A85" s="2"/>
      <c r="B85" s="2"/>
      <c r="C85" s="2"/>
      <c r="D85" s="2"/>
      <c r="F85" s="150">
        <v>46.06</v>
      </c>
      <c r="G85" s="150">
        <v>1.2850000000000099</v>
      </c>
      <c r="H85" s="150">
        <f t="shared" si="4"/>
        <v>1.2852537207064672</v>
      </c>
      <c r="I85" s="146">
        <f t="shared" si="0"/>
        <v>1.9744802058928944E-2</v>
      </c>
      <c r="J85" s="150">
        <f t="shared" si="5"/>
        <v>591.87</v>
      </c>
      <c r="K85" s="15"/>
      <c r="L85" s="15"/>
      <c r="M85" s="15"/>
      <c r="N85" s="15"/>
      <c r="O85" s="15"/>
      <c r="P85" s="15"/>
      <c r="Q85" s="15"/>
    </row>
    <row r="86" spans="1:17" s="6" customFormat="1" ht="15" customHeight="1">
      <c r="A86" s="2"/>
      <c r="B86" s="2"/>
      <c r="C86" s="2"/>
      <c r="D86" s="2"/>
      <c r="F86" s="150">
        <v>46.85</v>
      </c>
      <c r="G86" s="150">
        <v>1.29000000000001</v>
      </c>
      <c r="H86" s="150">
        <f t="shared" si="4"/>
        <v>1.2902124227628891</v>
      </c>
      <c r="I86" s="146">
        <f t="shared" si="0"/>
        <v>1.6466880843335346E-2</v>
      </c>
      <c r="J86" s="150">
        <f t="shared" si="5"/>
        <v>604.37</v>
      </c>
      <c r="K86" s="15"/>
      <c r="L86" s="15"/>
      <c r="M86" s="15"/>
      <c r="N86" s="15"/>
      <c r="O86" s="15"/>
      <c r="P86" s="15"/>
      <c r="Q86" s="15"/>
    </row>
    <row r="87" spans="1:17" s="6" customFormat="1" ht="15" customHeight="1">
      <c r="A87" s="2"/>
      <c r="B87" s="2"/>
      <c r="C87" s="2"/>
      <c r="D87" s="2"/>
      <c r="F87" s="150">
        <v>47.63</v>
      </c>
      <c r="G87" s="150">
        <v>1.2950000000000099</v>
      </c>
      <c r="H87" s="150">
        <f t="shared" si="4"/>
        <v>1.2950744633948288</v>
      </c>
      <c r="I87" s="146">
        <f t="shared" si="0"/>
        <v>5.7500690979821086E-3</v>
      </c>
      <c r="J87" s="150">
        <f t="shared" si="5"/>
        <v>616.80999999999995</v>
      </c>
      <c r="K87" s="15"/>
      <c r="L87" s="15"/>
      <c r="M87" s="15"/>
      <c r="N87" s="15"/>
      <c r="O87" s="15"/>
      <c r="P87" s="15"/>
      <c r="Q87" s="15"/>
    </row>
    <row r="88" spans="1:17" s="6" customFormat="1" ht="15" customHeight="1">
      <c r="A88" s="2"/>
      <c r="B88" s="2"/>
      <c r="C88" s="2"/>
      <c r="D88" s="2"/>
      <c r="F88" s="150">
        <v>48.42</v>
      </c>
      <c r="G88" s="150">
        <v>1.30000000000001</v>
      </c>
      <c r="H88" s="150">
        <f t="shared" si="4"/>
        <v>1.2999626652452041</v>
      </c>
      <c r="I88" s="146">
        <f t="shared" si="0"/>
        <v>-2.8719042158415128E-3</v>
      </c>
      <c r="J88" s="150">
        <f t="shared" si="5"/>
        <v>629.46</v>
      </c>
      <c r="K88" s="15"/>
      <c r="L88" s="15"/>
      <c r="M88" s="15"/>
      <c r="N88" s="15"/>
      <c r="O88" s="15"/>
      <c r="P88" s="15"/>
      <c r="Q88" s="15"/>
    </row>
    <row r="89" spans="1:17" s="6" customFormat="1" ht="15" customHeight="1">
      <c r="A89" s="2"/>
      <c r="B89" s="2"/>
      <c r="C89" s="2"/>
      <c r="D89" s="2"/>
      <c r="F89" s="150">
        <v>49.21</v>
      </c>
      <c r="G89" s="150">
        <v>1.3050000000000099</v>
      </c>
      <c r="H89" s="150">
        <f t="shared" si="4"/>
        <v>1.3048126411192709</v>
      </c>
      <c r="I89" s="146">
        <f t="shared" si="0"/>
        <v>-1.4357002355483692E-2</v>
      </c>
      <c r="J89" s="150">
        <f t="shared" si="5"/>
        <v>642.19000000000005</v>
      </c>
      <c r="K89" s="15"/>
      <c r="L89" s="15"/>
      <c r="M89" s="15"/>
      <c r="N89" s="15"/>
      <c r="O89" s="15"/>
      <c r="P89" s="15"/>
      <c r="Q89" s="15"/>
    </row>
    <row r="90" spans="1:17" s="6" customFormat="1" ht="15" customHeight="1">
      <c r="A90" s="2"/>
      <c r="B90" s="2"/>
      <c r="C90" s="2"/>
      <c r="D90" s="2"/>
      <c r="F90" s="150">
        <v>50</v>
      </c>
      <c r="G90" s="150">
        <v>1.31000000000001</v>
      </c>
      <c r="H90" s="150">
        <f t="shared" si="4"/>
        <v>1.3096225975264031</v>
      </c>
      <c r="I90" s="146">
        <f t="shared" si="0"/>
        <v>-2.8809349130301927E-2</v>
      </c>
      <c r="J90" s="150">
        <f t="shared" si="5"/>
        <v>655</v>
      </c>
      <c r="K90" s="15"/>
      <c r="L90" s="15"/>
      <c r="M90" s="15"/>
      <c r="N90" s="15"/>
      <c r="O90" s="15"/>
      <c r="P90" s="15"/>
      <c r="Q90" s="15"/>
    </row>
    <row r="91" spans="1:17" s="6" customFormat="1" ht="15" customHeight="1">
      <c r="A91" s="2"/>
      <c r="B91" s="2"/>
      <c r="C91" s="2"/>
      <c r="D91" s="2"/>
      <c r="F91" s="150">
        <v>50.85</v>
      </c>
      <c r="G91" s="150">
        <v>1.3150000000000099</v>
      </c>
      <c r="H91" s="150">
        <f t="shared" si="4"/>
        <v>1.314751166580522</v>
      </c>
      <c r="I91" s="146">
        <f t="shared" si="0"/>
        <v>-1.8922693497178011E-2</v>
      </c>
      <c r="J91" s="150">
        <f t="shared" si="5"/>
        <v>668.68</v>
      </c>
      <c r="K91" s="15"/>
      <c r="L91" s="15"/>
      <c r="M91" s="15"/>
      <c r="N91" s="15"/>
      <c r="O91" s="15"/>
      <c r="P91" s="15"/>
      <c r="Q91" s="15"/>
    </row>
    <row r="92" spans="1:17" s="6" customFormat="1" ht="15" customHeight="1">
      <c r="A92" s="2"/>
      <c r="B92" s="2"/>
      <c r="C92" s="2"/>
      <c r="D92" s="2"/>
      <c r="F92" s="150">
        <v>51.71</v>
      </c>
      <c r="G92" s="150">
        <v>1.3200000000000101</v>
      </c>
      <c r="H92" s="150">
        <f t="shared" si="4"/>
        <v>1.3198886840599453</v>
      </c>
      <c r="I92" s="146">
        <f t="shared" ref="I92:I133" si="6">(H92-G92)/G92*100</f>
        <v>-8.4330257624809189E-3</v>
      </c>
      <c r="J92" s="150">
        <f t="shared" si="5"/>
        <v>682.57</v>
      </c>
      <c r="K92" s="15"/>
      <c r="L92" s="15"/>
      <c r="M92" s="15"/>
      <c r="N92" s="15"/>
      <c r="O92" s="15"/>
      <c r="P92" s="15"/>
      <c r="Q92" s="15"/>
    </row>
    <row r="93" spans="1:17" s="6" customFormat="1" ht="15" customHeight="1">
      <c r="A93" s="2"/>
      <c r="B93" s="2"/>
      <c r="C93" s="2"/>
      <c r="D93" s="2"/>
      <c r="F93" s="150">
        <v>52.56</v>
      </c>
      <c r="G93" s="150">
        <v>1.3250000000000099</v>
      </c>
      <c r="H93" s="150">
        <f t="shared" ref="H93:H133" si="7" xml:space="preserve"> 0.9933411 + 0.006338*F93 - 0.000024627*(F93-45.2708)^2 - 0.00000065456*(F93-45.2708)^3 + 0.0000000026352*(F93-45.2708)^4 + 0.00000000008595*(F93-45.2708)^5</f>
        <v>1.3249135889850367</v>
      </c>
      <c r="I93" s="146">
        <f t="shared" si="6"/>
        <v>-6.5215860357129935E-3</v>
      </c>
      <c r="J93" s="150">
        <f t="shared" ref="J93:J133" si="8">ROUND(F93*10*G93,2)</f>
        <v>696.42</v>
      </c>
      <c r="K93" s="15"/>
      <c r="L93" s="15"/>
      <c r="M93" s="15"/>
      <c r="N93" s="15"/>
      <c r="O93" s="15"/>
      <c r="P93" s="15"/>
      <c r="Q93" s="15"/>
    </row>
    <row r="94" spans="1:17" s="6" customFormat="1" ht="15" customHeight="1">
      <c r="A94" s="2"/>
      <c r="B94" s="2"/>
      <c r="C94" s="2"/>
      <c r="D94" s="2"/>
      <c r="F94" s="150">
        <v>53.41</v>
      </c>
      <c r="G94" s="150">
        <v>1.3300000000000101</v>
      </c>
      <c r="H94" s="150">
        <f t="shared" si="7"/>
        <v>1.3298839256191197</v>
      </c>
      <c r="I94" s="146">
        <f t="shared" si="6"/>
        <v>-8.7273970594240555E-3</v>
      </c>
      <c r="J94" s="150">
        <f t="shared" si="8"/>
        <v>710.35</v>
      </c>
      <c r="K94" s="15"/>
      <c r="L94" s="15"/>
      <c r="M94" s="15"/>
      <c r="N94" s="15"/>
      <c r="O94" s="15"/>
      <c r="P94" s="15"/>
      <c r="Q94" s="15"/>
    </row>
    <row r="95" spans="1:17" s="6" customFormat="1" ht="15" customHeight="1">
      <c r="A95" s="2"/>
      <c r="B95" s="2"/>
      <c r="C95" s="2"/>
      <c r="D95" s="2"/>
      <c r="F95" s="150">
        <v>54.27</v>
      </c>
      <c r="G95" s="150">
        <v>1.33500000000001</v>
      </c>
      <c r="H95" s="150">
        <f t="shared" si="7"/>
        <v>1.3348552370150968</v>
      </c>
      <c r="I95" s="146">
        <f t="shared" si="6"/>
        <v>-1.0843669281885427E-2</v>
      </c>
      <c r="J95" s="150">
        <f t="shared" si="8"/>
        <v>724.5</v>
      </c>
      <c r="K95" s="15"/>
      <c r="L95" s="15"/>
      <c r="M95" s="15"/>
      <c r="N95" s="15"/>
      <c r="O95" s="15"/>
      <c r="P95" s="15"/>
      <c r="Q95" s="15"/>
    </row>
    <row r="96" spans="1:17" s="6" customFormat="1" ht="15" customHeight="1">
      <c r="A96" s="2"/>
      <c r="B96" s="2"/>
      <c r="C96" s="2"/>
      <c r="D96" s="2"/>
      <c r="F96" s="150">
        <v>55.13</v>
      </c>
      <c r="G96" s="150">
        <v>1.3400000000000101</v>
      </c>
      <c r="H96" s="150">
        <f t="shared" si="7"/>
        <v>1.3397668081799328</v>
      </c>
      <c r="I96" s="146">
        <f t="shared" si="6"/>
        <v>-1.7402374632634596E-2</v>
      </c>
      <c r="J96" s="150">
        <f t="shared" si="8"/>
        <v>738.74</v>
      </c>
      <c r="K96" s="15"/>
      <c r="L96" s="15"/>
      <c r="M96" s="15"/>
      <c r="N96" s="15"/>
      <c r="O96" s="15"/>
      <c r="P96" s="15"/>
      <c r="Q96" s="15"/>
    </row>
    <row r="97" spans="1:17" s="6" customFormat="1" ht="15" customHeight="1">
      <c r="A97" s="2"/>
      <c r="B97" s="2"/>
      <c r="C97" s="2"/>
      <c r="D97" s="2"/>
      <c r="F97" s="150">
        <v>56.04</v>
      </c>
      <c r="G97" s="150">
        <v>1.34500000000001</v>
      </c>
      <c r="H97" s="150">
        <f t="shared" si="7"/>
        <v>1.3448968587642502</v>
      </c>
      <c r="I97" s="146">
        <f t="shared" si="6"/>
        <v>-7.6684933650347639E-3</v>
      </c>
      <c r="J97" s="150">
        <f t="shared" si="8"/>
        <v>753.74</v>
      </c>
      <c r="K97" s="15"/>
      <c r="L97" s="15"/>
      <c r="M97" s="15"/>
      <c r="N97" s="15"/>
      <c r="O97" s="15"/>
      <c r="P97" s="15"/>
      <c r="Q97" s="15"/>
    </row>
    <row r="98" spans="1:17" s="6" customFormat="1" ht="15" customHeight="1">
      <c r="A98" s="2"/>
      <c r="B98" s="2"/>
      <c r="C98" s="2"/>
      <c r="D98" s="2"/>
      <c r="F98" s="150">
        <v>56.95</v>
      </c>
      <c r="G98" s="150">
        <v>1.3500000000000101</v>
      </c>
      <c r="H98" s="150">
        <f t="shared" si="7"/>
        <v>1.3499559228810505</v>
      </c>
      <c r="I98" s="146">
        <f t="shared" si="6"/>
        <v>-3.2649717747848385E-3</v>
      </c>
      <c r="J98" s="150">
        <f t="shared" si="8"/>
        <v>768.83</v>
      </c>
      <c r="K98" s="15"/>
      <c r="L98" s="15"/>
      <c r="M98" s="15"/>
      <c r="N98" s="15"/>
      <c r="O98" s="15"/>
      <c r="P98" s="15"/>
      <c r="Q98" s="15"/>
    </row>
    <row r="99" spans="1:17" s="6" customFormat="1" ht="15" customHeight="1">
      <c r="A99" s="2"/>
      <c r="B99" s="2"/>
      <c r="C99" s="2"/>
      <c r="D99" s="2"/>
      <c r="F99" s="150">
        <v>57.85</v>
      </c>
      <c r="G99" s="150">
        <v>1.35500000000001</v>
      </c>
      <c r="H99" s="150">
        <f t="shared" si="7"/>
        <v>1.3548876764271018</v>
      </c>
      <c r="I99" s="146">
        <f t="shared" si="6"/>
        <v>-8.289562576246072E-3</v>
      </c>
      <c r="J99" s="150">
        <f t="shared" si="8"/>
        <v>783.87</v>
      </c>
      <c r="K99" s="15"/>
      <c r="L99" s="15"/>
      <c r="M99" s="15"/>
      <c r="N99" s="15"/>
      <c r="O99" s="15"/>
      <c r="P99" s="15"/>
      <c r="Q99" s="15"/>
    </row>
    <row r="100" spans="1:17" s="6" customFormat="1" ht="15" customHeight="1">
      <c r="A100" s="2"/>
      <c r="B100" s="2"/>
      <c r="C100" s="2"/>
      <c r="D100" s="2"/>
      <c r="F100" s="150">
        <v>58.78</v>
      </c>
      <c r="G100" s="150">
        <v>1.3600000000000101</v>
      </c>
      <c r="H100" s="150">
        <f t="shared" si="7"/>
        <v>1.3599070309535835</v>
      </c>
      <c r="I100" s="146">
        <f t="shared" si="6"/>
        <v>-6.8359592960763171E-3</v>
      </c>
      <c r="J100" s="150">
        <f t="shared" si="8"/>
        <v>799.41</v>
      </c>
      <c r="K100" s="15"/>
      <c r="L100" s="15"/>
      <c r="M100" s="15"/>
      <c r="N100" s="15"/>
      <c r="O100" s="15"/>
      <c r="P100" s="15"/>
      <c r="Q100" s="15"/>
    </row>
    <row r="101" spans="1:17" s="6" customFormat="1" ht="15" customHeight="1">
      <c r="A101" s="2"/>
      <c r="B101" s="2"/>
      <c r="C101" s="2"/>
      <c r="D101" s="2"/>
      <c r="F101" s="150">
        <v>59.69</v>
      </c>
      <c r="G101" s="150">
        <v>1.36500000000001</v>
      </c>
      <c r="H101" s="150">
        <f t="shared" si="7"/>
        <v>1.3647411923252448</v>
      </c>
      <c r="I101" s="146">
        <f t="shared" si="6"/>
        <v>-1.8960269213564713E-2</v>
      </c>
      <c r="J101" s="150">
        <f t="shared" si="8"/>
        <v>814.77</v>
      </c>
      <c r="K101" s="15"/>
      <c r="L101" s="15"/>
      <c r="M101" s="15"/>
      <c r="N101" s="15"/>
      <c r="O101" s="15"/>
      <c r="P101" s="15"/>
      <c r="Q101" s="15"/>
    </row>
    <row r="102" spans="1:17" s="6" customFormat="1" ht="15" customHeight="1">
      <c r="A102" s="2"/>
      <c r="B102" s="2"/>
      <c r="C102" s="2"/>
      <c r="D102" s="2"/>
      <c r="F102" s="150">
        <v>60.67</v>
      </c>
      <c r="G102" s="150">
        <v>1.3700000000000101</v>
      </c>
      <c r="H102" s="150">
        <f t="shared" si="7"/>
        <v>1.3698599878258835</v>
      </c>
      <c r="I102" s="146">
        <f t="shared" si="6"/>
        <v>-1.0219866724571071E-2</v>
      </c>
      <c r="J102" s="150">
        <f t="shared" si="8"/>
        <v>831.18</v>
      </c>
      <c r="K102" s="15"/>
      <c r="L102" s="15"/>
      <c r="M102" s="15"/>
      <c r="N102" s="15"/>
      <c r="O102" s="15"/>
      <c r="P102" s="15"/>
      <c r="Q102" s="15"/>
    </row>
    <row r="103" spans="1:17" s="6" customFormat="1" ht="15" customHeight="1">
      <c r="A103" s="2"/>
      <c r="B103" s="2"/>
      <c r="C103" s="2"/>
      <c r="D103" s="2"/>
      <c r="F103" s="150">
        <v>61.69</v>
      </c>
      <c r="G103" s="150">
        <v>1.37500000000001</v>
      </c>
      <c r="H103" s="150">
        <f t="shared" si="7"/>
        <v>1.3750898338602464</v>
      </c>
      <c r="I103" s="146">
        <f t="shared" si="6"/>
        <v>6.5333716535578628E-3</v>
      </c>
      <c r="J103" s="150">
        <f t="shared" si="8"/>
        <v>848.24</v>
      </c>
      <c r="K103" s="15"/>
      <c r="L103" s="15"/>
      <c r="M103" s="15"/>
      <c r="N103" s="15"/>
      <c r="O103" s="15"/>
      <c r="P103" s="15"/>
      <c r="Q103" s="15"/>
    </row>
    <row r="104" spans="1:17" s="6" customFormat="1" ht="15" customHeight="1">
      <c r="A104" s="2"/>
      <c r="B104" s="2"/>
      <c r="C104" s="2"/>
      <c r="D104" s="2"/>
      <c r="F104" s="150">
        <v>62.7</v>
      </c>
      <c r="G104" s="150">
        <v>1.3800000000000101</v>
      </c>
      <c r="H104" s="150">
        <f t="shared" si="7"/>
        <v>1.3801683737971666</v>
      </c>
      <c r="I104" s="146">
        <f t="shared" si="6"/>
        <v>1.2200999793949688E-2</v>
      </c>
      <c r="J104" s="150">
        <f t="shared" si="8"/>
        <v>865.26</v>
      </c>
      <c r="K104" s="15"/>
      <c r="L104" s="15"/>
      <c r="M104" s="15"/>
      <c r="N104" s="15"/>
      <c r="O104" s="15"/>
      <c r="P104" s="15"/>
      <c r="Q104" s="15"/>
    </row>
    <row r="105" spans="1:17" s="6" customFormat="1" ht="15" customHeight="1">
      <c r="A105" s="2"/>
      <c r="B105" s="2"/>
      <c r="C105" s="2"/>
      <c r="D105" s="2"/>
      <c r="F105" s="150">
        <v>63.72</v>
      </c>
      <c r="G105" s="150">
        <v>1.38500000000001</v>
      </c>
      <c r="H105" s="150">
        <f t="shared" si="7"/>
        <v>1.385194721784736</v>
      </c>
      <c r="I105" s="146">
        <f t="shared" si="6"/>
        <v>1.4059334637257314E-2</v>
      </c>
      <c r="J105" s="150">
        <f t="shared" si="8"/>
        <v>882.52</v>
      </c>
      <c r="K105" s="15"/>
      <c r="L105" s="15"/>
      <c r="M105" s="15"/>
      <c r="N105" s="15"/>
      <c r="O105" s="15"/>
      <c r="P105" s="15"/>
      <c r="Q105" s="15"/>
    </row>
    <row r="106" spans="1:17" s="6" customFormat="1" ht="15" customHeight="1">
      <c r="A106" s="2"/>
      <c r="B106" s="2"/>
      <c r="C106" s="2"/>
      <c r="D106" s="2"/>
      <c r="F106" s="150">
        <v>64.739999999999995</v>
      </c>
      <c r="G106" s="150">
        <v>1.3900000000000099</v>
      </c>
      <c r="H106" s="150">
        <f t="shared" si="7"/>
        <v>1.3901168938853226</v>
      </c>
      <c r="I106" s="146">
        <f t="shared" si="6"/>
        <v>8.409632036882192E-3</v>
      </c>
      <c r="J106" s="150">
        <f t="shared" si="8"/>
        <v>899.89</v>
      </c>
      <c r="K106" s="15"/>
      <c r="L106" s="15"/>
      <c r="M106" s="15"/>
      <c r="N106" s="15"/>
      <c r="O106" s="15"/>
      <c r="P106" s="15"/>
      <c r="Q106" s="15"/>
    </row>
    <row r="107" spans="1:17" s="6" customFormat="1" ht="15" customHeight="1">
      <c r="A107" s="2"/>
      <c r="B107" s="2"/>
      <c r="C107" s="2"/>
      <c r="D107" s="2"/>
      <c r="F107" s="150">
        <v>65.84</v>
      </c>
      <c r="G107" s="150">
        <v>1.39500000000001</v>
      </c>
      <c r="H107" s="150">
        <f t="shared" si="7"/>
        <v>1.3953073070704014</v>
      </c>
      <c r="I107" s="146">
        <f t="shared" si="6"/>
        <v>2.2029180673218036E-2</v>
      </c>
      <c r="J107" s="150">
        <f t="shared" si="8"/>
        <v>918.47</v>
      </c>
      <c r="K107" s="15"/>
      <c r="L107" s="15"/>
      <c r="M107" s="15"/>
      <c r="N107" s="15"/>
      <c r="O107" s="15"/>
      <c r="P107" s="15"/>
      <c r="Q107" s="15"/>
    </row>
    <row r="108" spans="1:17" s="6" customFormat="1" ht="15" customHeight="1">
      <c r="A108" s="2"/>
      <c r="B108" s="2"/>
      <c r="C108" s="2"/>
      <c r="D108" s="2"/>
      <c r="F108" s="150">
        <v>66.97</v>
      </c>
      <c r="G108" s="150">
        <v>1.4000000000000099</v>
      </c>
      <c r="H108" s="150">
        <f t="shared" si="7"/>
        <v>1.4005111734823914</v>
      </c>
      <c r="I108" s="146">
        <f t="shared" si="6"/>
        <v>3.6512391598678279E-2</v>
      </c>
      <c r="J108" s="150">
        <f t="shared" si="8"/>
        <v>937.58</v>
      </c>
      <c r="K108" s="15"/>
      <c r="L108" s="15"/>
      <c r="M108" s="15"/>
      <c r="N108" s="15"/>
      <c r="O108" s="15"/>
      <c r="P108" s="15"/>
      <c r="Q108" s="15"/>
    </row>
    <row r="109" spans="1:17" s="6" customFormat="1" ht="15" customHeight="1">
      <c r="A109" s="2"/>
      <c r="B109" s="2"/>
      <c r="C109" s="2"/>
      <c r="D109" s="2"/>
      <c r="F109" s="150">
        <v>68.099999999999994</v>
      </c>
      <c r="G109" s="150">
        <v>1.40500000000001</v>
      </c>
      <c r="H109" s="150">
        <f t="shared" si="7"/>
        <v>1.40558480744076</v>
      </c>
      <c r="I109" s="146">
        <f t="shared" si="6"/>
        <v>4.1623305391455721E-2</v>
      </c>
      <c r="J109" s="150">
        <f t="shared" si="8"/>
        <v>956.81</v>
      </c>
      <c r="K109" s="15"/>
      <c r="L109" s="15"/>
      <c r="M109" s="15"/>
      <c r="N109" s="15"/>
      <c r="O109" s="15"/>
      <c r="P109" s="15"/>
      <c r="Q109" s="15"/>
    </row>
    <row r="110" spans="1:17" s="6" customFormat="1" ht="15" customHeight="1">
      <c r="A110" s="2"/>
      <c r="B110" s="2"/>
      <c r="C110" s="2"/>
      <c r="D110" s="2"/>
      <c r="F110" s="150">
        <v>69.23</v>
      </c>
      <c r="G110" s="150">
        <v>1.4100000000000099</v>
      </c>
      <c r="H110" s="150">
        <f t="shared" si="7"/>
        <v>1.4105282647541364</v>
      </c>
      <c r="I110" s="146">
        <f t="shared" si="6"/>
        <v>3.746558539904115E-2</v>
      </c>
      <c r="J110" s="150">
        <f t="shared" si="8"/>
        <v>976.14</v>
      </c>
      <c r="K110" s="15"/>
      <c r="L110" s="15"/>
      <c r="M110" s="15"/>
      <c r="N110" s="15"/>
      <c r="O110" s="15"/>
      <c r="P110" s="15"/>
      <c r="Q110" s="15"/>
    </row>
    <row r="111" spans="1:17" s="6" customFormat="1" ht="15" customHeight="1">
      <c r="A111" s="2"/>
      <c r="B111" s="2"/>
      <c r="C111" s="2"/>
      <c r="D111" s="2"/>
      <c r="F111" s="150">
        <v>70.39</v>
      </c>
      <c r="G111" s="150">
        <v>1.41500000000001</v>
      </c>
      <c r="H111" s="150">
        <f t="shared" si="7"/>
        <v>1.4154681308939971</v>
      </c>
      <c r="I111" s="146">
        <f t="shared" si="6"/>
        <v>3.3083455405449769E-2</v>
      </c>
      <c r="J111" s="150">
        <f t="shared" si="8"/>
        <v>996.02</v>
      </c>
      <c r="K111" s="15"/>
      <c r="L111" s="15"/>
      <c r="M111" s="15"/>
      <c r="N111" s="15"/>
      <c r="O111" s="15"/>
      <c r="P111" s="15"/>
      <c r="Q111" s="15"/>
    </row>
    <row r="112" spans="1:17" s="6" customFormat="1" ht="15" customHeight="1">
      <c r="A112" s="2"/>
      <c r="B112" s="2"/>
      <c r="C112" s="2"/>
      <c r="D112" s="2"/>
      <c r="F112" s="150">
        <v>71.63</v>
      </c>
      <c r="G112" s="150">
        <v>1.4200000000000099</v>
      </c>
      <c r="H112" s="150">
        <f t="shared" si="7"/>
        <v>1.4205989183482335</v>
      </c>
      <c r="I112" s="146">
        <f t="shared" si="6"/>
        <v>4.2177348466447939E-2</v>
      </c>
      <c r="J112" s="150">
        <f t="shared" si="8"/>
        <v>1017.15</v>
      </c>
      <c r="K112" s="15"/>
      <c r="L112" s="15"/>
      <c r="M112" s="15"/>
      <c r="N112" s="15"/>
      <c r="O112" s="15"/>
      <c r="P112" s="15"/>
      <c r="Q112" s="15"/>
    </row>
    <row r="113" spans="1:17" s="6" customFormat="1" ht="15" customHeight="1">
      <c r="A113" s="2"/>
      <c r="B113" s="2"/>
      <c r="C113" s="2"/>
      <c r="D113" s="2"/>
      <c r="F113" s="150">
        <v>72.86</v>
      </c>
      <c r="G113" s="150">
        <v>1.42500000000001</v>
      </c>
      <c r="H113" s="150">
        <f t="shared" si="7"/>
        <v>1.4255375116310924</v>
      </c>
      <c r="I113" s="146">
        <f t="shared" si="6"/>
        <v>3.7720114461922478E-2</v>
      </c>
      <c r="J113" s="150">
        <f t="shared" si="8"/>
        <v>1038.26</v>
      </c>
      <c r="K113" s="15"/>
      <c r="L113" s="15"/>
      <c r="M113" s="15"/>
      <c r="N113" s="15"/>
      <c r="O113" s="15"/>
      <c r="P113" s="15"/>
      <c r="Q113" s="15"/>
    </row>
    <row r="114" spans="1:17" s="6" customFormat="1" ht="15" customHeight="1">
      <c r="A114" s="2"/>
      <c r="B114" s="2"/>
      <c r="C114" s="2"/>
      <c r="D114" s="2"/>
      <c r="F114" s="150">
        <v>74.09</v>
      </c>
      <c r="G114" s="150">
        <v>1.4300000000000099</v>
      </c>
      <c r="H114" s="150">
        <f t="shared" si="7"/>
        <v>1.4303287572219856</v>
      </c>
      <c r="I114" s="146">
        <f t="shared" si="6"/>
        <v>2.299001552277417E-2</v>
      </c>
      <c r="J114" s="150">
        <f t="shared" si="8"/>
        <v>1059.49</v>
      </c>
      <c r="K114" s="15"/>
      <c r="L114" s="15"/>
      <c r="M114" s="15"/>
      <c r="N114" s="15"/>
      <c r="O114" s="15"/>
      <c r="P114" s="15"/>
      <c r="Q114" s="15"/>
    </row>
    <row r="115" spans="1:17" s="6" customFormat="1" ht="15" customHeight="1">
      <c r="A115" s="2"/>
      <c r="B115" s="2"/>
      <c r="C115" s="2"/>
      <c r="D115" s="2"/>
      <c r="F115" s="150">
        <v>75.349999999999994</v>
      </c>
      <c r="G115" s="150">
        <v>1.43500000000001</v>
      </c>
      <c r="H115" s="150">
        <f t="shared" si="7"/>
        <v>1.4350878991972951</v>
      </c>
      <c r="I115" s="146">
        <f t="shared" si="6"/>
        <v>6.1253796017437922E-3</v>
      </c>
      <c r="J115" s="150">
        <f t="shared" si="8"/>
        <v>1081.27</v>
      </c>
      <c r="K115" s="15"/>
      <c r="L115" s="15"/>
      <c r="M115" s="15"/>
      <c r="N115" s="15"/>
      <c r="O115" s="15"/>
      <c r="P115" s="15"/>
      <c r="Q115" s="15"/>
    </row>
    <row r="116" spans="1:17" s="6" customFormat="1" ht="15" customHeight="1">
      <c r="A116" s="2"/>
      <c r="B116" s="2"/>
      <c r="C116" s="2"/>
      <c r="D116" s="2"/>
      <c r="F116" s="150">
        <v>76.709999999999994</v>
      </c>
      <c r="G116" s="150">
        <v>1.4400000000000099</v>
      </c>
      <c r="H116" s="150">
        <f t="shared" si="7"/>
        <v>1.4400611074628178</v>
      </c>
      <c r="I116" s="146">
        <f t="shared" si="6"/>
        <v>4.2435738061008237E-3</v>
      </c>
      <c r="J116" s="150">
        <f t="shared" si="8"/>
        <v>1104.6199999999999</v>
      </c>
      <c r="K116" s="15"/>
      <c r="L116" s="15"/>
      <c r="M116" s="15"/>
      <c r="N116" s="15"/>
      <c r="O116" s="15"/>
      <c r="P116" s="15"/>
      <c r="Q116" s="15"/>
    </row>
    <row r="117" spans="1:17" s="6" customFormat="1" ht="15" customHeight="1">
      <c r="A117" s="2"/>
      <c r="B117" s="2"/>
      <c r="C117" s="2"/>
      <c r="D117" s="2"/>
      <c r="F117" s="150">
        <v>78.069999999999993</v>
      </c>
      <c r="G117" s="150">
        <v>1.4450000000000101</v>
      </c>
      <c r="H117" s="150">
        <f t="shared" si="7"/>
        <v>1.4448715644710608</v>
      </c>
      <c r="I117" s="146">
        <f t="shared" si="6"/>
        <v>-8.8882718996024009E-3</v>
      </c>
      <c r="J117" s="150">
        <f t="shared" si="8"/>
        <v>1128.1099999999999</v>
      </c>
      <c r="K117" s="15"/>
      <c r="L117" s="15"/>
      <c r="M117" s="15"/>
      <c r="N117" s="15"/>
      <c r="O117" s="15"/>
      <c r="P117" s="15"/>
      <c r="Q117" s="15"/>
    </row>
    <row r="118" spans="1:17" s="6" customFormat="1" ht="15" customHeight="1">
      <c r="A118" s="2"/>
      <c r="B118" s="2"/>
      <c r="C118" s="2"/>
      <c r="D118" s="2"/>
      <c r="F118" s="150">
        <v>79.430000000000007</v>
      </c>
      <c r="G118" s="150">
        <v>1.4500000000000099</v>
      </c>
      <c r="H118" s="150">
        <f t="shared" si="7"/>
        <v>1.4495278896331749</v>
      </c>
      <c r="I118" s="146">
        <f t="shared" si="6"/>
        <v>-3.2559335643795116E-2</v>
      </c>
      <c r="J118" s="150">
        <f t="shared" si="8"/>
        <v>1151.74</v>
      </c>
      <c r="K118" s="15"/>
      <c r="L118" s="15"/>
      <c r="M118" s="15"/>
      <c r="N118" s="15"/>
      <c r="O118" s="15"/>
      <c r="P118" s="15"/>
      <c r="Q118" s="15"/>
    </row>
    <row r="119" spans="1:17" s="6" customFormat="1" ht="15" customHeight="1">
      <c r="A119" s="2"/>
      <c r="B119" s="2"/>
      <c r="C119" s="2"/>
      <c r="D119" s="2"/>
      <c r="F119" s="150">
        <v>80.88</v>
      </c>
      <c r="G119" s="150">
        <v>1.4550000000000101</v>
      </c>
      <c r="H119" s="150">
        <f t="shared" si="7"/>
        <v>1.4543338607893768</v>
      </c>
      <c r="I119" s="146">
        <f t="shared" si="6"/>
        <v>-4.5782763617408517E-2</v>
      </c>
      <c r="J119" s="150">
        <f t="shared" si="8"/>
        <v>1176.8</v>
      </c>
      <c r="K119" s="15"/>
      <c r="L119" s="15"/>
      <c r="M119" s="15"/>
      <c r="N119" s="15"/>
      <c r="O119" s="15"/>
      <c r="P119" s="15"/>
      <c r="Q119" s="15"/>
    </row>
    <row r="120" spans="1:17" s="6" customFormat="1" ht="15" customHeight="1">
      <c r="A120" s="2"/>
      <c r="B120" s="2"/>
      <c r="C120" s="2"/>
      <c r="D120" s="2"/>
      <c r="F120" s="150">
        <v>82.39</v>
      </c>
      <c r="G120" s="150">
        <v>1.46000000000001</v>
      </c>
      <c r="H120" s="150">
        <f t="shared" si="7"/>
        <v>1.4591795541381649</v>
      </c>
      <c r="I120" s="146">
        <f t="shared" si="6"/>
        <v>-5.6194922044180626E-2</v>
      </c>
      <c r="J120" s="150">
        <f t="shared" si="8"/>
        <v>1202.8900000000001</v>
      </c>
      <c r="K120" s="15"/>
      <c r="L120" s="15"/>
      <c r="M120" s="15"/>
      <c r="N120" s="15"/>
      <c r="O120" s="15"/>
      <c r="P120" s="15"/>
      <c r="Q120" s="15"/>
    </row>
    <row r="121" spans="1:17" s="6" customFormat="1" ht="15" customHeight="1">
      <c r="A121" s="2"/>
      <c r="B121" s="2"/>
      <c r="C121" s="2"/>
      <c r="D121" s="2"/>
      <c r="F121" s="150">
        <v>83.91</v>
      </c>
      <c r="G121" s="150">
        <v>1.4650000000000101</v>
      </c>
      <c r="H121" s="150">
        <f t="shared" si="7"/>
        <v>1.463911240495273</v>
      </c>
      <c r="I121" s="146">
        <f t="shared" si="6"/>
        <v>-7.4318054930858204E-2</v>
      </c>
      <c r="J121" s="150">
        <f t="shared" si="8"/>
        <v>1229.28</v>
      </c>
      <c r="K121" s="15"/>
      <c r="L121" s="15"/>
      <c r="M121" s="15"/>
      <c r="N121" s="15"/>
      <c r="O121" s="15"/>
      <c r="P121" s="15"/>
      <c r="Q121" s="15"/>
    </row>
    <row r="122" spans="1:17" s="6" customFormat="1" ht="15" customHeight="1">
      <c r="A122" s="2"/>
      <c r="B122" s="2"/>
      <c r="C122" s="2"/>
      <c r="D122" s="2"/>
      <c r="F122" s="150">
        <v>85.5</v>
      </c>
      <c r="G122" s="150">
        <v>1.47000000000001</v>
      </c>
      <c r="H122" s="150">
        <f t="shared" si="7"/>
        <v>1.4687263606345893</v>
      </c>
      <c r="I122" s="146">
        <f t="shared" si="6"/>
        <v>-8.664213370208694E-2</v>
      </c>
      <c r="J122" s="150">
        <f t="shared" si="8"/>
        <v>1256.8499999999999</v>
      </c>
      <c r="K122" s="15"/>
      <c r="L122" s="15"/>
      <c r="M122" s="15"/>
      <c r="N122" s="15"/>
      <c r="O122" s="15"/>
      <c r="P122" s="15"/>
      <c r="Q122" s="15"/>
    </row>
    <row r="123" spans="1:17" s="6" customFormat="1" ht="15" customHeight="1">
      <c r="A123" s="2"/>
      <c r="B123" s="2"/>
      <c r="C123" s="2"/>
      <c r="D123" s="2"/>
      <c r="F123" s="150">
        <v>87.29</v>
      </c>
      <c r="G123" s="150">
        <v>1.4750000000000101</v>
      </c>
      <c r="H123" s="150">
        <f t="shared" si="7"/>
        <v>1.4740153411867569</v>
      </c>
      <c r="I123" s="146">
        <f t="shared" si="6"/>
        <v>-6.67565297120781E-2</v>
      </c>
      <c r="J123" s="150">
        <f t="shared" si="8"/>
        <v>1287.53</v>
      </c>
      <c r="K123" s="15"/>
      <c r="L123" s="15"/>
      <c r="M123" s="15"/>
      <c r="N123" s="15"/>
      <c r="O123" s="15"/>
      <c r="P123" s="15"/>
      <c r="Q123" s="15"/>
    </row>
    <row r="124" spans="1:17" s="6" customFormat="1" ht="15" customHeight="1">
      <c r="A124" s="2"/>
      <c r="B124" s="2"/>
      <c r="C124" s="2"/>
      <c r="D124" s="2"/>
      <c r="F124" s="150">
        <v>89.07</v>
      </c>
      <c r="G124" s="150">
        <v>1.48000000000001</v>
      </c>
      <c r="H124" s="150">
        <f t="shared" si="7"/>
        <v>1.4791768885884629</v>
      </c>
      <c r="I124" s="146">
        <f t="shared" si="6"/>
        <v>-5.5615635915345386E-2</v>
      </c>
      <c r="J124" s="150">
        <f t="shared" si="8"/>
        <v>1318.24</v>
      </c>
      <c r="K124" s="15"/>
      <c r="L124" s="15"/>
      <c r="M124" s="15"/>
      <c r="N124" s="15"/>
      <c r="O124" s="15"/>
      <c r="P124" s="15"/>
      <c r="Q124" s="15"/>
    </row>
    <row r="125" spans="1:17" s="6" customFormat="1" ht="15" customHeight="1">
      <c r="A125" s="2"/>
      <c r="B125" s="2"/>
      <c r="C125" s="2"/>
      <c r="D125" s="2"/>
      <c r="F125" s="150">
        <v>91.13</v>
      </c>
      <c r="G125" s="150">
        <v>1.4850000000000101</v>
      </c>
      <c r="H125" s="150">
        <f t="shared" si="7"/>
        <v>1.4850902707112474</v>
      </c>
      <c r="I125" s="146">
        <f t="shared" si="6"/>
        <v>6.0788357735588952E-3</v>
      </c>
      <c r="J125" s="150">
        <f t="shared" si="8"/>
        <v>1353.28</v>
      </c>
      <c r="K125" s="15"/>
      <c r="L125" s="15"/>
      <c r="M125" s="15"/>
      <c r="N125" s="15"/>
      <c r="O125" s="15"/>
      <c r="P125" s="15"/>
      <c r="Q125" s="15"/>
    </row>
    <row r="126" spans="1:17" s="6" customFormat="1" ht="15" customHeight="1">
      <c r="A126" s="2"/>
      <c r="B126" s="2"/>
      <c r="C126" s="2"/>
      <c r="D126" s="2"/>
      <c r="F126" s="150">
        <v>93.49</v>
      </c>
      <c r="G126" s="150">
        <v>1.49000000000001</v>
      </c>
      <c r="H126" s="150">
        <f t="shared" si="7"/>
        <v>1.4918864013109825</v>
      </c>
      <c r="I126" s="146">
        <f t="shared" si="6"/>
        <v>0.12660411483036876</v>
      </c>
      <c r="J126" s="150">
        <f t="shared" si="8"/>
        <v>1393</v>
      </c>
      <c r="K126" s="15"/>
      <c r="L126" s="15"/>
      <c r="M126" s="15"/>
      <c r="N126" s="15"/>
      <c r="O126" s="15"/>
      <c r="P126" s="15"/>
      <c r="Q126" s="15"/>
    </row>
    <row r="127" spans="1:17" s="6" customFormat="1" ht="15" customHeight="1">
      <c r="A127" s="2"/>
      <c r="B127" s="2"/>
      <c r="C127" s="2"/>
      <c r="D127" s="2"/>
      <c r="F127" s="150">
        <v>95.46</v>
      </c>
      <c r="G127" s="150">
        <v>1.4950000000000001</v>
      </c>
      <c r="H127" s="150">
        <f t="shared" si="7"/>
        <v>1.4976720391851059</v>
      </c>
      <c r="I127" s="146">
        <f t="shared" si="6"/>
        <v>0.17873171806727989</v>
      </c>
      <c r="J127" s="150">
        <f t="shared" si="8"/>
        <v>1427.13</v>
      </c>
      <c r="K127" s="15"/>
      <c r="L127" s="15"/>
      <c r="M127" s="15"/>
      <c r="N127" s="15"/>
      <c r="O127" s="15"/>
      <c r="P127" s="15"/>
      <c r="Q127" s="15"/>
    </row>
    <row r="128" spans="1:17" s="6" customFormat="1" ht="15" customHeight="1">
      <c r="A128" s="2"/>
      <c r="B128" s="2"/>
      <c r="C128" s="2"/>
      <c r="D128" s="2"/>
      <c r="F128" s="150">
        <v>96.73</v>
      </c>
      <c r="G128" s="150">
        <v>1.5</v>
      </c>
      <c r="H128" s="150">
        <f t="shared" si="7"/>
        <v>1.5015004217061101</v>
      </c>
      <c r="I128" s="146">
        <f t="shared" si="6"/>
        <v>0.10002811374067259</v>
      </c>
      <c r="J128" s="150">
        <f t="shared" si="8"/>
        <v>1450.95</v>
      </c>
      <c r="K128" s="15"/>
      <c r="L128" s="15"/>
      <c r="M128" s="15"/>
      <c r="N128" s="15"/>
      <c r="O128" s="15"/>
      <c r="P128" s="15"/>
      <c r="Q128" s="15"/>
    </row>
    <row r="129" spans="1:17" s="6" customFormat="1" ht="15" customHeight="1">
      <c r="A129" s="2"/>
      <c r="B129" s="2"/>
      <c r="C129" s="2"/>
      <c r="D129" s="2"/>
      <c r="F129" s="150">
        <v>97.99</v>
      </c>
      <c r="G129" s="150">
        <v>1.5049999999999999</v>
      </c>
      <c r="H129" s="150">
        <f t="shared" si="7"/>
        <v>1.5054049134930383</v>
      </c>
      <c r="I129" s="146">
        <f t="shared" si="6"/>
        <v>2.6904551032451471E-2</v>
      </c>
      <c r="J129" s="150">
        <f t="shared" si="8"/>
        <v>1474.75</v>
      </c>
      <c r="K129" s="15"/>
      <c r="L129" s="15"/>
      <c r="M129" s="15"/>
      <c r="N129" s="15"/>
      <c r="O129" s="15"/>
      <c r="P129" s="15"/>
      <c r="Q129" s="15"/>
    </row>
    <row r="130" spans="1:17" s="6" customFormat="1" ht="15" customHeight="1">
      <c r="A130" s="2"/>
      <c r="B130" s="2"/>
      <c r="C130" s="2"/>
      <c r="D130" s="2"/>
      <c r="F130" s="150">
        <v>99.26</v>
      </c>
      <c r="G130" s="150">
        <v>1.51</v>
      </c>
      <c r="H130" s="150">
        <f t="shared" si="7"/>
        <v>1.5094746807418895</v>
      </c>
      <c r="I130" s="146">
        <f t="shared" si="6"/>
        <v>-3.478935484175507E-2</v>
      </c>
      <c r="J130" s="150">
        <f t="shared" si="8"/>
        <v>1498.83</v>
      </c>
      <c r="K130" s="15"/>
      <c r="L130" s="15"/>
      <c r="M130" s="15"/>
      <c r="N130" s="15"/>
      <c r="O130" s="15"/>
      <c r="P130" s="15"/>
      <c r="Q130" s="15"/>
    </row>
    <row r="131" spans="1:17" s="6" customFormat="1" ht="15" customHeight="1">
      <c r="A131" s="2"/>
      <c r="B131" s="2"/>
      <c r="C131" s="2"/>
      <c r="D131" s="2"/>
      <c r="F131" s="150">
        <v>99.52</v>
      </c>
      <c r="G131" s="150">
        <v>1.5109999999999999</v>
      </c>
      <c r="H131" s="150">
        <f t="shared" si="7"/>
        <v>1.5103270721318849</v>
      </c>
      <c r="I131" s="146">
        <f t="shared" si="6"/>
        <v>-4.4535265924223313E-2</v>
      </c>
      <c r="J131" s="150">
        <f t="shared" si="8"/>
        <v>1503.75</v>
      </c>
      <c r="K131" s="15"/>
      <c r="L131" s="15"/>
      <c r="M131" s="15"/>
      <c r="N131" s="15"/>
      <c r="O131" s="15"/>
      <c r="P131" s="15"/>
      <c r="Q131" s="15"/>
    </row>
    <row r="132" spans="1:17" s="6" customFormat="1" ht="15" customHeight="1">
      <c r="A132" s="2"/>
      <c r="B132" s="2"/>
      <c r="C132" s="2"/>
      <c r="D132" s="2"/>
      <c r="F132" s="150">
        <v>99.77</v>
      </c>
      <c r="G132" s="150">
        <v>1.512</v>
      </c>
      <c r="H132" s="150">
        <f t="shared" si="7"/>
        <v>1.5111533827808523</v>
      </c>
      <c r="I132" s="146">
        <f t="shared" si="6"/>
        <v>-5.5993202324582929E-2</v>
      </c>
      <c r="J132" s="150">
        <f t="shared" si="8"/>
        <v>1508.52</v>
      </c>
      <c r="K132" s="15"/>
      <c r="L132" s="15"/>
      <c r="M132" s="15"/>
      <c r="N132" s="15"/>
      <c r="O132" s="15"/>
      <c r="P132" s="15"/>
      <c r="Q132" s="15"/>
    </row>
    <row r="133" spans="1:17" s="6" customFormat="1" ht="15" customHeight="1">
      <c r="A133" s="2"/>
      <c r="B133" s="2"/>
      <c r="C133" s="2"/>
      <c r="D133" s="2"/>
      <c r="F133" s="150">
        <v>100</v>
      </c>
      <c r="G133" s="150">
        <v>1.5129999999999999</v>
      </c>
      <c r="H133" s="150">
        <f t="shared" si="7"/>
        <v>1.5119195939463705</v>
      </c>
      <c r="I133" s="146">
        <f t="shared" si="6"/>
        <v>-7.1408199182376536E-2</v>
      </c>
      <c r="J133" s="150">
        <f t="shared" si="8"/>
        <v>1513</v>
      </c>
      <c r="K133" s="15"/>
      <c r="L133" s="15"/>
      <c r="M133" s="15"/>
      <c r="N133" s="15"/>
      <c r="O133" s="15"/>
      <c r="P133" s="15"/>
      <c r="Q133" s="15"/>
    </row>
    <row r="134" spans="1:17" s="6" customFormat="1" ht="15" customHeight="1">
      <c r="A134" s="2"/>
      <c r="B134" s="2"/>
      <c r="C134" s="2"/>
      <c r="D134" s="2"/>
      <c r="E134" s="2"/>
      <c r="F134" s="2"/>
      <c r="G134" s="2"/>
      <c r="H134" s="2"/>
      <c r="I134" s="2"/>
      <c r="J134" s="2"/>
      <c r="K134" s="15"/>
      <c r="L134" s="15"/>
      <c r="M134" s="15"/>
      <c r="N134" s="15"/>
      <c r="O134" s="15"/>
      <c r="P134" s="15"/>
      <c r="Q134" s="15"/>
    </row>
    <row r="135" spans="1:17" s="6" customFormat="1" ht="15" customHeight="1">
      <c r="A135" s="2"/>
      <c r="B135" s="2"/>
      <c r="C135" s="2"/>
      <c r="D135" s="2"/>
      <c r="E135" s="2"/>
      <c r="F135" s="2"/>
      <c r="G135" s="2"/>
      <c r="H135" s="2"/>
      <c r="I135" s="2"/>
      <c r="J135" s="2"/>
      <c r="K135" s="15"/>
      <c r="L135" s="15"/>
      <c r="M135" s="15"/>
      <c r="N135" s="15"/>
      <c r="O135" s="15"/>
      <c r="P135" s="15"/>
      <c r="Q135" s="15"/>
    </row>
    <row r="136" spans="1:17" s="6" customFormat="1" ht="15" customHeight="1">
      <c r="A136" s="2"/>
      <c r="B136" s="2"/>
      <c r="C136" s="2"/>
      <c r="D136" s="2"/>
      <c r="E136" s="2"/>
      <c r="F136" s="2"/>
      <c r="G136" s="2"/>
      <c r="H136" s="2"/>
      <c r="I136" s="2"/>
      <c r="J136" s="2"/>
      <c r="K136" s="15"/>
      <c r="L136" s="15"/>
      <c r="M136" s="15"/>
      <c r="N136" s="15"/>
      <c r="O136" s="15"/>
      <c r="P136" s="15"/>
      <c r="Q136" s="15"/>
    </row>
    <row r="137" spans="1:17" s="6" customFormat="1" ht="15" customHeight="1">
      <c r="A137" s="2"/>
      <c r="B137" s="2"/>
      <c r="C137" s="2"/>
      <c r="D137" s="2"/>
      <c r="E137" s="2"/>
      <c r="F137" s="2"/>
      <c r="G137" s="2"/>
      <c r="H137" s="2"/>
      <c r="I137" s="2"/>
      <c r="J137" s="2"/>
      <c r="K137" s="15"/>
      <c r="L137" s="15"/>
      <c r="M137" s="15"/>
      <c r="N137" s="15"/>
      <c r="O137" s="15"/>
      <c r="P137" s="15"/>
      <c r="Q137" s="15"/>
    </row>
    <row r="138" spans="1:17" s="6" customFormat="1" ht="15" customHeight="1">
      <c r="A138" s="2"/>
      <c r="B138" s="2"/>
      <c r="C138" s="2"/>
      <c r="D138" s="2"/>
      <c r="E138" s="2"/>
      <c r="F138" s="2"/>
      <c r="G138" s="2"/>
      <c r="H138" s="2"/>
      <c r="I138" s="2"/>
      <c r="J138" s="2"/>
      <c r="K138" s="15"/>
      <c r="L138" s="15"/>
      <c r="M138" s="15"/>
      <c r="N138" s="15"/>
      <c r="O138" s="15"/>
      <c r="P138" s="15"/>
      <c r="Q138" s="15"/>
    </row>
    <row r="139" spans="1:17" s="6" customFormat="1" ht="15" customHeight="1">
      <c r="A139" s="2"/>
      <c r="B139" s="2"/>
      <c r="C139" s="2"/>
      <c r="D139" s="2"/>
      <c r="E139" s="2"/>
      <c r="F139" s="2"/>
      <c r="G139" s="2"/>
      <c r="H139" s="2"/>
      <c r="I139" s="2"/>
      <c r="J139" s="2"/>
      <c r="K139" s="15"/>
      <c r="L139" s="15"/>
      <c r="M139" s="15"/>
      <c r="N139" s="15"/>
      <c r="O139" s="15"/>
      <c r="P139" s="15"/>
      <c r="Q139" s="15"/>
    </row>
    <row r="140" spans="1:17" s="6" customFormat="1" ht="15" customHeight="1">
      <c r="A140" s="2"/>
      <c r="B140" s="2"/>
      <c r="C140" s="2"/>
      <c r="D140" s="2"/>
      <c r="E140" s="2"/>
      <c r="F140" s="2"/>
      <c r="G140" s="2"/>
      <c r="H140" s="2"/>
      <c r="I140" s="2"/>
      <c r="J140" s="2"/>
      <c r="K140" s="15"/>
      <c r="L140" s="15"/>
      <c r="M140" s="15"/>
      <c r="N140" s="15"/>
      <c r="O140" s="15"/>
      <c r="P140" s="15"/>
      <c r="Q140" s="15"/>
    </row>
    <row r="141" spans="1:17" s="6" customFormat="1" ht="15" customHeight="1">
      <c r="A141" s="2"/>
      <c r="B141" s="2"/>
      <c r="C141" s="2"/>
      <c r="D141" s="2"/>
      <c r="E141" s="2"/>
      <c r="F141" s="2"/>
      <c r="G141" s="2"/>
      <c r="H141" s="2"/>
      <c r="I141" s="2"/>
      <c r="J141" s="2"/>
      <c r="K141" s="15"/>
      <c r="L141" s="15"/>
      <c r="M141" s="15"/>
      <c r="N141" s="15"/>
      <c r="O141" s="15"/>
      <c r="P141" s="15"/>
      <c r="Q141" s="15"/>
    </row>
    <row r="142" spans="1:17" s="6" customFormat="1" ht="15" customHeight="1">
      <c r="A142" s="2"/>
      <c r="B142" s="2"/>
      <c r="C142" s="2"/>
      <c r="D142" s="2"/>
      <c r="E142" s="2"/>
      <c r="F142" s="2"/>
      <c r="G142" s="2"/>
      <c r="H142" s="2"/>
      <c r="I142" s="2"/>
      <c r="J142" s="2"/>
      <c r="K142" s="15"/>
      <c r="L142" s="15"/>
      <c r="M142" s="15"/>
      <c r="N142" s="15"/>
      <c r="O142" s="15"/>
      <c r="P142" s="15"/>
      <c r="Q142" s="15"/>
    </row>
    <row r="143" spans="1:17" s="6" customFormat="1" ht="15" customHeight="1">
      <c r="A143" s="2"/>
      <c r="B143" s="2"/>
      <c r="C143" s="2"/>
      <c r="D143" s="2"/>
      <c r="E143" s="2"/>
      <c r="F143" s="2"/>
      <c r="G143" s="2"/>
      <c r="H143" s="2"/>
      <c r="I143" s="2"/>
      <c r="J143" s="2"/>
      <c r="K143" s="15"/>
      <c r="L143" s="15"/>
      <c r="M143" s="15"/>
      <c r="N143" s="15"/>
      <c r="O143" s="15"/>
      <c r="P143" s="15"/>
      <c r="Q143" s="15"/>
    </row>
    <row r="144" spans="1:17" s="6" customFormat="1" ht="15" customHeight="1">
      <c r="A144" s="2"/>
      <c r="B144" s="2"/>
      <c r="C144" s="2"/>
      <c r="D144" s="2"/>
      <c r="E144" s="2"/>
      <c r="F144" s="2"/>
      <c r="G144" s="2"/>
      <c r="H144" s="2"/>
      <c r="I144" s="2"/>
      <c r="J144" s="2"/>
      <c r="K144" s="15"/>
      <c r="L144" s="15"/>
      <c r="M144" s="15"/>
      <c r="N144" s="15"/>
      <c r="O144" s="15"/>
      <c r="P144" s="15"/>
      <c r="Q144" s="15"/>
    </row>
    <row r="145" spans="1:17" s="6" customFormat="1" ht="15" customHeight="1">
      <c r="A145" s="2"/>
      <c r="B145" s="2"/>
      <c r="C145" s="2"/>
      <c r="D145" s="2"/>
      <c r="E145" s="2"/>
      <c r="F145" s="2"/>
      <c r="G145" s="2"/>
      <c r="H145" s="2"/>
      <c r="I145" s="2"/>
      <c r="J145" s="2"/>
      <c r="K145" s="15"/>
      <c r="L145" s="15"/>
      <c r="M145" s="15"/>
      <c r="N145" s="15"/>
      <c r="O145" s="15"/>
      <c r="P145" s="15"/>
      <c r="Q145" s="15"/>
    </row>
    <row r="146" spans="1:17" s="6" customFormat="1" ht="15" customHeight="1">
      <c r="A146" s="2"/>
      <c r="B146" s="2"/>
      <c r="C146" s="2"/>
      <c r="D146" s="2"/>
      <c r="E146" s="2"/>
      <c r="F146" s="2"/>
      <c r="G146" s="2"/>
      <c r="H146" s="2"/>
      <c r="I146" s="2"/>
      <c r="J146" s="2"/>
      <c r="K146" s="15"/>
      <c r="L146" s="15"/>
      <c r="M146" s="15"/>
      <c r="N146" s="15"/>
      <c r="O146" s="15"/>
      <c r="P146" s="15"/>
      <c r="Q146" s="15"/>
    </row>
    <row r="147" spans="1:17" s="6" customFormat="1" ht="15" customHeight="1">
      <c r="A147" s="2"/>
      <c r="B147" s="2"/>
      <c r="C147" s="2"/>
      <c r="D147" s="2"/>
      <c r="E147" s="2"/>
      <c r="F147" s="2"/>
      <c r="G147" s="2"/>
      <c r="H147" s="2"/>
      <c r="I147" s="2"/>
      <c r="J147" s="2"/>
      <c r="K147" s="15"/>
      <c r="L147" s="15"/>
      <c r="M147" s="15"/>
      <c r="N147" s="15"/>
      <c r="O147" s="15"/>
      <c r="P147" s="15"/>
      <c r="Q147" s="15"/>
    </row>
    <row r="148" spans="1:17" s="6" customFormat="1" ht="15" customHeight="1">
      <c r="A148" s="2"/>
      <c r="B148" s="2"/>
      <c r="C148" s="2"/>
      <c r="D148" s="2"/>
      <c r="E148" s="2"/>
      <c r="F148" s="2"/>
      <c r="G148" s="2"/>
      <c r="H148" s="2"/>
      <c r="I148" s="2"/>
      <c r="J148" s="2"/>
      <c r="K148" s="15"/>
      <c r="L148" s="15"/>
      <c r="M148" s="15"/>
      <c r="N148" s="15"/>
      <c r="O148" s="15"/>
      <c r="P148" s="15"/>
      <c r="Q148" s="15"/>
    </row>
    <row r="149" spans="1:17" s="6" customFormat="1" ht="15" customHeight="1">
      <c r="A149" s="2"/>
      <c r="B149" s="2"/>
      <c r="C149" s="2"/>
      <c r="D149" s="2"/>
      <c r="E149" s="2"/>
      <c r="F149" s="2"/>
      <c r="G149" s="2"/>
      <c r="H149" s="2"/>
      <c r="I149" s="2"/>
      <c r="J149" s="2"/>
      <c r="K149" s="15"/>
      <c r="L149" s="15"/>
      <c r="M149" s="15"/>
      <c r="N149" s="15"/>
      <c r="O149" s="15"/>
      <c r="P149" s="15"/>
      <c r="Q149" s="15"/>
    </row>
    <row r="150" spans="1:17" s="6" customFormat="1" ht="15" customHeight="1">
      <c r="A150" s="2"/>
      <c r="B150" s="2"/>
      <c r="C150" s="2"/>
      <c r="D150" s="2"/>
      <c r="E150" s="2"/>
      <c r="F150" s="2"/>
      <c r="G150" s="2"/>
      <c r="H150" s="2"/>
      <c r="I150" s="2"/>
      <c r="J150" s="2"/>
      <c r="K150" s="15"/>
      <c r="L150" s="15"/>
      <c r="M150" s="15"/>
      <c r="N150" s="15"/>
      <c r="O150" s="15"/>
      <c r="P150" s="15"/>
      <c r="Q150" s="15"/>
    </row>
    <row r="151" spans="1:17" s="6" customFormat="1" ht="15" customHeight="1">
      <c r="A151" s="2"/>
      <c r="B151" s="2"/>
      <c r="C151" s="2"/>
      <c r="D151" s="2"/>
      <c r="E151" s="2"/>
      <c r="F151" s="2"/>
      <c r="G151" s="2"/>
      <c r="H151" s="2"/>
      <c r="I151" s="2"/>
      <c r="J151" s="2"/>
      <c r="K151" s="15"/>
      <c r="L151" s="15"/>
      <c r="M151" s="15"/>
      <c r="N151" s="15"/>
      <c r="O151" s="15"/>
      <c r="P151" s="15"/>
      <c r="Q151" s="15"/>
    </row>
    <row r="152" spans="1:17" s="6" customFormat="1" ht="15" customHeight="1">
      <c r="A152" s="2"/>
      <c r="B152" s="2"/>
      <c r="C152" s="2"/>
      <c r="D152" s="2"/>
      <c r="E152" s="2"/>
      <c r="F152" s="2"/>
      <c r="G152" s="2"/>
      <c r="H152" s="2"/>
      <c r="I152" s="2"/>
      <c r="J152" s="2"/>
      <c r="K152" s="15"/>
      <c r="L152" s="15"/>
      <c r="M152" s="15"/>
      <c r="N152" s="15"/>
      <c r="O152" s="15"/>
      <c r="P152" s="15"/>
      <c r="Q152" s="15"/>
    </row>
    <row r="153" spans="1:17" s="6" customFormat="1" ht="15" customHeight="1">
      <c r="A153" s="2"/>
      <c r="B153" s="2"/>
      <c r="C153" s="2"/>
      <c r="D153" s="2"/>
      <c r="E153" s="2"/>
      <c r="F153" s="2"/>
      <c r="G153" s="2"/>
      <c r="H153" s="2"/>
      <c r="I153" s="2"/>
      <c r="J153" s="2"/>
      <c r="K153" s="15"/>
      <c r="L153" s="15"/>
      <c r="M153" s="15"/>
      <c r="N153" s="15"/>
      <c r="O153" s="15"/>
      <c r="P153" s="15"/>
      <c r="Q153" s="15"/>
    </row>
    <row r="154" spans="1:17" s="6" customFormat="1" ht="15" customHeight="1">
      <c r="A154" s="2"/>
      <c r="B154" s="2"/>
      <c r="C154" s="2"/>
      <c r="D154" s="2"/>
      <c r="E154" s="2"/>
      <c r="F154" s="2"/>
      <c r="G154" s="2"/>
      <c r="H154" s="2"/>
      <c r="I154" s="2"/>
      <c r="J154" s="2"/>
      <c r="K154" s="15"/>
      <c r="L154" s="15"/>
      <c r="M154" s="15"/>
      <c r="N154" s="15"/>
      <c r="O154" s="15"/>
      <c r="P154" s="15"/>
      <c r="Q154" s="15"/>
    </row>
    <row r="155" spans="1:17" s="6" customFormat="1" ht="15" customHeight="1">
      <c r="A155" s="2"/>
      <c r="B155" s="2"/>
      <c r="C155" s="2"/>
      <c r="D155" s="2"/>
      <c r="E155" s="2"/>
      <c r="F155" s="2"/>
      <c r="G155" s="2"/>
      <c r="H155" s="2"/>
      <c r="I155" s="2"/>
      <c r="J155" s="2"/>
      <c r="K155" s="15"/>
      <c r="L155" s="15"/>
      <c r="M155" s="15"/>
      <c r="N155" s="15"/>
      <c r="O155" s="15"/>
      <c r="P155" s="15"/>
      <c r="Q155" s="15"/>
    </row>
    <row r="156" spans="1:17" s="6" customFormat="1" ht="15" customHeight="1">
      <c r="A156" s="2"/>
      <c r="B156" s="2"/>
      <c r="C156" s="2"/>
      <c r="D156" s="2"/>
      <c r="E156" s="2"/>
      <c r="F156" s="2"/>
      <c r="G156" s="2"/>
      <c r="H156" s="2"/>
      <c r="I156" s="2"/>
      <c r="J156" s="2"/>
      <c r="K156" s="15"/>
      <c r="L156" s="15"/>
      <c r="M156" s="15"/>
      <c r="N156" s="15"/>
      <c r="O156" s="15"/>
      <c r="P156" s="15"/>
      <c r="Q156" s="15"/>
    </row>
    <row r="157" spans="1:17" s="6" customFormat="1" ht="15" customHeight="1">
      <c r="A157" s="2"/>
      <c r="B157" s="2"/>
      <c r="C157" s="2"/>
      <c r="D157" s="2"/>
      <c r="E157" s="2"/>
      <c r="F157" s="2"/>
      <c r="G157" s="2"/>
      <c r="H157" s="2"/>
      <c r="I157" s="2"/>
      <c r="J157" s="2"/>
      <c r="K157" s="15"/>
      <c r="L157" s="15"/>
      <c r="M157" s="15"/>
      <c r="N157" s="15"/>
      <c r="O157" s="15"/>
      <c r="P157" s="15"/>
      <c r="Q157" s="15"/>
    </row>
    <row r="158" spans="1:17" s="6" customFormat="1" ht="15" customHeight="1">
      <c r="A158" s="2"/>
      <c r="B158" s="2"/>
      <c r="C158" s="2"/>
      <c r="D158" s="2"/>
      <c r="E158" s="2"/>
      <c r="F158" s="2"/>
      <c r="G158" s="2"/>
      <c r="H158" s="2"/>
      <c r="I158" s="2"/>
      <c r="J158" s="2"/>
      <c r="K158" s="15"/>
      <c r="L158" s="15"/>
      <c r="M158" s="15"/>
      <c r="N158" s="15"/>
      <c r="O158" s="15"/>
      <c r="P158" s="15"/>
      <c r="Q158" s="15"/>
    </row>
    <row r="159" spans="1:17" s="6" customFormat="1" ht="15" customHeight="1">
      <c r="A159" s="2"/>
      <c r="B159" s="2"/>
      <c r="C159" s="2"/>
      <c r="D159" s="2"/>
      <c r="E159" s="2"/>
      <c r="F159" s="2"/>
      <c r="G159" s="2"/>
      <c r="H159" s="2"/>
      <c r="I159" s="2"/>
      <c r="J159" s="2"/>
      <c r="K159" s="15"/>
      <c r="L159" s="15"/>
      <c r="M159" s="15"/>
      <c r="N159" s="15"/>
      <c r="O159" s="15"/>
      <c r="P159" s="15"/>
      <c r="Q159" s="15"/>
    </row>
    <row r="160" spans="1:17" s="6" customFormat="1" ht="15" customHeight="1">
      <c r="A160" s="2"/>
      <c r="B160" s="2"/>
      <c r="C160" s="2"/>
      <c r="D160" s="2"/>
      <c r="E160" s="2"/>
      <c r="F160" s="2"/>
      <c r="G160" s="2"/>
      <c r="H160" s="2"/>
      <c r="I160" s="2"/>
      <c r="J160" s="2"/>
      <c r="K160" s="15"/>
      <c r="L160" s="15"/>
      <c r="M160" s="15"/>
      <c r="N160" s="15"/>
      <c r="O160" s="15"/>
      <c r="P160" s="15"/>
      <c r="Q160" s="15"/>
    </row>
    <row r="161" spans="1:17" s="6" customFormat="1" ht="15" customHeight="1">
      <c r="A161" s="2"/>
      <c r="B161" s="2"/>
      <c r="C161" s="2"/>
      <c r="D161" s="2"/>
      <c r="E161" s="2"/>
      <c r="F161" s="2"/>
      <c r="G161" s="2"/>
      <c r="H161" s="2"/>
      <c r="I161" s="2"/>
      <c r="J161" s="2"/>
      <c r="K161" s="15"/>
      <c r="L161" s="15"/>
      <c r="M161" s="15"/>
      <c r="N161" s="15"/>
      <c r="O161" s="15"/>
      <c r="P161" s="15"/>
      <c r="Q161" s="15"/>
    </row>
    <row r="162" spans="1:17" s="6" customFormat="1" ht="15" customHeight="1">
      <c r="A162" s="2"/>
      <c r="B162" s="2"/>
      <c r="C162" s="2"/>
      <c r="D162" s="2"/>
      <c r="E162" s="2"/>
      <c r="F162" s="2"/>
      <c r="G162" s="2"/>
      <c r="H162" s="2"/>
      <c r="I162" s="2"/>
      <c r="J162" s="2"/>
      <c r="K162" s="15"/>
      <c r="L162" s="15"/>
      <c r="M162" s="15"/>
      <c r="N162" s="15"/>
      <c r="O162" s="15"/>
      <c r="P162" s="15"/>
      <c r="Q162" s="15"/>
    </row>
    <row r="163" spans="1:17" s="6" customFormat="1" ht="15" customHeight="1">
      <c r="A163" s="2"/>
      <c r="B163" s="2"/>
      <c r="C163" s="2"/>
      <c r="D163" s="2"/>
      <c r="E163" s="2"/>
      <c r="F163" s="2"/>
      <c r="G163" s="2"/>
      <c r="H163" s="2"/>
      <c r="I163" s="2"/>
      <c r="J163" s="2"/>
      <c r="K163" s="15"/>
      <c r="L163" s="15"/>
      <c r="M163" s="15"/>
      <c r="N163" s="15"/>
      <c r="O163" s="15"/>
      <c r="P163" s="15"/>
      <c r="Q163" s="15"/>
    </row>
    <row r="164" spans="1:17" s="6" customFormat="1" ht="15" customHeight="1">
      <c r="A164" s="2"/>
      <c r="B164" s="2"/>
      <c r="C164" s="2"/>
      <c r="D164" s="2"/>
      <c r="E164" s="2"/>
      <c r="F164" s="2"/>
      <c r="G164" s="2"/>
      <c r="H164" s="2"/>
      <c r="I164" s="2"/>
      <c r="J164" s="2"/>
      <c r="K164" s="15"/>
      <c r="L164" s="15"/>
      <c r="M164" s="15"/>
      <c r="N164" s="15"/>
      <c r="O164" s="15"/>
      <c r="P164" s="15"/>
      <c r="Q164" s="15"/>
    </row>
    <row r="165" spans="1:17" s="6" customFormat="1" ht="15" customHeight="1">
      <c r="A165" s="2"/>
      <c r="B165" s="2"/>
      <c r="C165" s="2"/>
      <c r="D165" s="2"/>
      <c r="E165" s="2"/>
      <c r="F165" s="2"/>
      <c r="G165" s="2"/>
      <c r="H165" s="2"/>
      <c r="I165" s="2"/>
      <c r="J165" s="2"/>
      <c r="K165" s="15"/>
      <c r="L165" s="15"/>
      <c r="M165" s="15"/>
      <c r="N165" s="15"/>
      <c r="O165" s="15"/>
      <c r="P165" s="15"/>
      <c r="Q165" s="15"/>
    </row>
    <row r="166" spans="1:17" s="6" customFormat="1" ht="15" customHeight="1">
      <c r="A166" s="2"/>
      <c r="B166" s="2"/>
      <c r="C166" s="2"/>
      <c r="D166" s="2"/>
      <c r="E166" s="2"/>
      <c r="F166" s="2"/>
      <c r="G166" s="2"/>
      <c r="H166" s="2"/>
      <c r="I166" s="2"/>
      <c r="J166" s="2"/>
      <c r="K166" s="15"/>
      <c r="L166" s="15"/>
      <c r="M166" s="15"/>
      <c r="N166" s="15"/>
      <c r="O166" s="15"/>
      <c r="P166" s="15"/>
      <c r="Q166" s="15"/>
    </row>
    <row r="167" spans="1:17" s="6" customFormat="1" ht="15" customHeight="1">
      <c r="A167" s="2"/>
      <c r="B167" s="2"/>
      <c r="C167" s="2"/>
      <c r="D167" s="2"/>
      <c r="E167" s="2"/>
      <c r="F167" s="2"/>
      <c r="G167" s="2"/>
      <c r="H167" s="2"/>
      <c r="I167" s="2"/>
      <c r="J167" s="2"/>
      <c r="K167" s="15"/>
      <c r="L167" s="15"/>
      <c r="M167" s="15"/>
      <c r="N167" s="15"/>
      <c r="O167" s="15"/>
      <c r="P167" s="15"/>
      <c r="Q167" s="15"/>
    </row>
    <row r="168" spans="1:17" s="6" customFormat="1" ht="15" customHeight="1">
      <c r="A168" s="2"/>
      <c r="B168" s="2"/>
      <c r="C168" s="2"/>
      <c r="D168" s="2"/>
      <c r="E168" s="2"/>
      <c r="F168" s="2"/>
      <c r="G168" s="2"/>
      <c r="H168" s="2"/>
      <c r="I168" s="2"/>
      <c r="J168" s="2"/>
      <c r="K168" s="15"/>
      <c r="L168" s="15"/>
      <c r="M168" s="15"/>
      <c r="N168" s="15"/>
      <c r="O168" s="15"/>
      <c r="P168" s="15"/>
      <c r="Q168" s="15"/>
    </row>
    <row r="169" spans="1:17" s="6" customFormat="1" ht="15" customHeight="1">
      <c r="A169" s="2"/>
      <c r="B169" s="2"/>
      <c r="C169" s="2"/>
      <c r="D169" s="2"/>
      <c r="E169" s="2"/>
      <c r="F169" s="2"/>
      <c r="G169" s="2"/>
      <c r="H169" s="2"/>
      <c r="I169" s="2"/>
      <c r="J169" s="2"/>
      <c r="K169" s="15"/>
      <c r="L169" s="15"/>
      <c r="M169" s="15"/>
      <c r="N169" s="15"/>
      <c r="O169" s="15"/>
      <c r="P169" s="15"/>
      <c r="Q169" s="15"/>
    </row>
    <row r="170" spans="1:17" s="6" customFormat="1" ht="15" customHeight="1">
      <c r="A170" s="2"/>
      <c r="B170" s="2"/>
      <c r="C170" s="2"/>
      <c r="D170" s="2"/>
      <c r="E170" s="2"/>
      <c r="F170" s="2"/>
      <c r="G170" s="2"/>
      <c r="H170" s="2"/>
      <c r="I170" s="2"/>
      <c r="J170" s="2"/>
      <c r="K170" s="15"/>
      <c r="L170" s="15"/>
      <c r="M170" s="15"/>
      <c r="N170" s="15"/>
      <c r="O170" s="15"/>
      <c r="P170" s="15"/>
      <c r="Q170" s="15"/>
    </row>
    <row r="171" spans="1:17" s="6" customFormat="1" ht="15" customHeight="1">
      <c r="A171" s="2"/>
      <c r="B171" s="2"/>
      <c r="C171" s="2"/>
      <c r="D171" s="2"/>
      <c r="E171" s="2"/>
      <c r="F171" s="2"/>
      <c r="G171" s="2"/>
      <c r="H171" s="2"/>
      <c r="I171" s="2"/>
      <c r="J171" s="2"/>
      <c r="K171" s="15"/>
      <c r="L171" s="15"/>
      <c r="M171" s="15"/>
      <c r="N171" s="15"/>
      <c r="O171" s="15"/>
      <c r="P171" s="15"/>
      <c r="Q171" s="15"/>
    </row>
    <row r="172" spans="1:17" s="6" customFormat="1" ht="15" customHeight="1">
      <c r="A172" s="2"/>
      <c r="B172" s="2"/>
      <c r="C172" s="2"/>
      <c r="D172" s="2"/>
      <c r="E172" s="2"/>
      <c r="F172" s="2"/>
      <c r="G172" s="2"/>
      <c r="H172" s="2"/>
      <c r="I172" s="2"/>
      <c r="J172" s="2"/>
      <c r="K172" s="15"/>
      <c r="L172" s="15"/>
      <c r="M172" s="15"/>
      <c r="N172" s="15"/>
      <c r="O172" s="15"/>
      <c r="P172" s="15"/>
      <c r="Q172" s="15"/>
    </row>
    <row r="173" spans="1:17" s="6" customFormat="1" ht="15" customHeight="1">
      <c r="A173" s="2"/>
      <c r="B173" s="2"/>
      <c r="C173" s="2"/>
      <c r="D173" s="2"/>
      <c r="E173" s="2"/>
      <c r="F173" s="2"/>
      <c r="G173" s="2"/>
      <c r="H173" s="2"/>
      <c r="I173" s="2"/>
      <c r="J173" s="2"/>
      <c r="K173" s="15"/>
      <c r="L173" s="15"/>
      <c r="M173" s="15"/>
      <c r="N173" s="15"/>
      <c r="O173" s="15"/>
      <c r="P173" s="15"/>
      <c r="Q173" s="15"/>
    </row>
    <row r="174" spans="1:17" s="6" customFormat="1" ht="15" customHeight="1">
      <c r="A174" s="2"/>
      <c r="B174" s="2"/>
      <c r="C174" s="2"/>
      <c r="D174" s="2"/>
      <c r="E174" s="2"/>
      <c r="F174" s="2"/>
      <c r="G174" s="2"/>
      <c r="H174" s="2"/>
      <c r="I174" s="2"/>
      <c r="J174" s="2"/>
      <c r="K174" s="15"/>
      <c r="L174" s="15"/>
      <c r="M174" s="15"/>
      <c r="N174" s="15"/>
      <c r="O174" s="15"/>
      <c r="P174" s="15"/>
      <c r="Q174" s="15"/>
    </row>
    <row r="175" spans="1:17" ht="15" customHeight="1"/>
    <row r="176" spans="1:17"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sheetData>
  <mergeCells count="9">
    <mergeCell ref="A26:E26"/>
    <mergeCell ref="F25:J25"/>
    <mergeCell ref="F26:J26"/>
    <mergeCell ref="B10:E10"/>
    <mergeCell ref="C1:D1"/>
    <mergeCell ref="B17:E17"/>
    <mergeCell ref="B3:G3"/>
    <mergeCell ref="I3:M3"/>
    <mergeCell ref="A25:E25"/>
  </mergeCells>
  <phoneticPr fontId="0"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dimension ref="A1:Q418"/>
  <sheetViews>
    <sheetView workbookViewId="0">
      <selection activeCell="N1" sqref="N1:Q2"/>
    </sheetView>
  </sheetViews>
  <sheetFormatPr baseColWidth="10" defaultRowHeight="12.75"/>
  <cols>
    <col min="5" max="5" width="12" customWidth="1"/>
    <col min="11" max="11" width="11.42578125" style="50"/>
    <col min="12" max="12" width="11.5703125" style="50" bestFit="1" customWidth="1"/>
    <col min="13" max="17" width="11.42578125" style="50"/>
    <col min="18" max="18" width="3.28515625" style="1" customWidth="1"/>
    <col min="19" max="16384" width="11.42578125" style="1"/>
  </cols>
  <sheetData>
    <row r="1" spans="1:17" ht="18.75" customHeight="1">
      <c r="A1" s="50"/>
      <c r="B1" s="10" t="s">
        <v>113</v>
      </c>
      <c r="C1" s="161" t="s">
        <v>115</v>
      </c>
      <c r="D1" s="161"/>
      <c r="E1" s="11" t="s">
        <v>114</v>
      </c>
      <c r="F1" s="50"/>
      <c r="G1" s="50"/>
      <c r="H1" s="50"/>
      <c r="I1" s="50"/>
      <c r="J1" s="50"/>
    </row>
    <row r="2" spans="1:17">
      <c r="A2" s="50"/>
      <c r="B2" s="50"/>
      <c r="C2" s="50"/>
      <c r="D2" s="50"/>
      <c r="E2" s="50"/>
      <c r="F2" s="50"/>
      <c r="G2" s="50"/>
      <c r="H2" s="50"/>
      <c r="I2" s="50"/>
      <c r="J2" s="50"/>
    </row>
    <row r="3" spans="1:17" s="2" customFormat="1" ht="24" customHeight="1">
      <c r="A3" s="30"/>
      <c r="B3" s="159" t="s">
        <v>15</v>
      </c>
      <c r="C3" s="159"/>
      <c r="D3" s="159"/>
      <c r="E3" s="159"/>
      <c r="F3" s="159"/>
      <c r="G3" s="159"/>
      <c r="H3" s="47" t="s">
        <v>16</v>
      </c>
      <c r="I3" s="159" t="s">
        <v>17</v>
      </c>
      <c r="J3" s="159"/>
      <c r="K3" s="159"/>
      <c r="L3" s="159"/>
      <c r="M3" s="160"/>
      <c r="N3" s="15"/>
      <c r="O3" s="50"/>
      <c r="P3" s="50"/>
      <c r="Q3" s="50"/>
    </row>
    <row r="4" spans="1:17" s="3" customFormat="1" ht="15" customHeight="1">
      <c r="A4" s="49"/>
      <c r="B4" s="156" t="s">
        <v>10</v>
      </c>
      <c r="C4" s="38" t="s">
        <v>14</v>
      </c>
      <c r="D4" s="38" t="s">
        <v>12</v>
      </c>
      <c r="E4" s="38" t="s">
        <v>3</v>
      </c>
      <c r="F4" s="38" t="s">
        <v>13</v>
      </c>
      <c r="G4" s="38" t="s">
        <v>4</v>
      </c>
      <c r="H4" s="39" t="s">
        <v>11</v>
      </c>
      <c r="I4" s="38" t="s">
        <v>6</v>
      </c>
      <c r="J4" s="38" t="s">
        <v>7</v>
      </c>
      <c r="K4" s="48" t="s">
        <v>8</v>
      </c>
      <c r="L4" s="48" t="s">
        <v>9</v>
      </c>
      <c r="M4" s="40" t="s">
        <v>10</v>
      </c>
      <c r="N4" s="181"/>
      <c r="O4" s="50"/>
      <c r="P4" s="50"/>
      <c r="Q4" s="50"/>
    </row>
    <row r="5" spans="1:17" s="2" customFormat="1" ht="15" customHeight="1">
      <c r="A5" s="30" t="s">
        <v>1</v>
      </c>
      <c r="B5" s="31">
        <v>100</v>
      </c>
      <c r="C5" s="71">
        <f>B5*10</f>
        <v>1000</v>
      </c>
      <c r="D5" s="71">
        <v>1</v>
      </c>
      <c r="E5" s="79">
        <f>C5*D5</f>
        <v>1000</v>
      </c>
      <c r="F5" s="59">
        <v>18.015280000000001</v>
      </c>
      <c r="G5" s="71"/>
      <c r="H5" s="16">
        <v>39.603999999999999</v>
      </c>
      <c r="I5" s="71"/>
      <c r="J5" s="71"/>
      <c r="K5" s="73"/>
      <c r="L5" s="74"/>
      <c r="M5" s="75"/>
      <c r="N5" s="15"/>
      <c r="O5" s="50"/>
      <c r="P5" s="50"/>
      <c r="Q5" s="50"/>
    </row>
    <row r="6" spans="1:17" s="67" customFormat="1" ht="15" customHeight="1">
      <c r="A6" s="63" t="s">
        <v>2</v>
      </c>
      <c r="B6" s="64">
        <v>50</v>
      </c>
      <c r="C6" s="65">
        <f>B6*10</f>
        <v>500</v>
      </c>
      <c r="D6" s="147">
        <f>1.0121289+0.0030592*B6-2.2735*10^-5*(B6-25.5)^2-2.307*10^-8*(B6-25.5)^3 + 9.9567*10^-9*(B6-25.5)^4 + 2.984*10^-10*(B6-25.5)^5</f>
        <v>1.1573244272754688</v>
      </c>
      <c r="E6" s="66">
        <f>C6*D6</f>
        <v>578.66221363773445</v>
      </c>
      <c r="F6" s="66">
        <v>20.0063</v>
      </c>
      <c r="G6" s="66">
        <f>E6/F6</f>
        <v>28.923999622005791</v>
      </c>
      <c r="H6" s="93">
        <v>15.726000000000001</v>
      </c>
      <c r="I6" s="66">
        <f>H6*G6</f>
        <v>454.85881805566311</v>
      </c>
      <c r="J6" s="66">
        <f>E6*H6</f>
        <v>9100.0419716670131</v>
      </c>
      <c r="K6" s="90">
        <f>I6/H9</f>
        <v>3.4989139850435622</v>
      </c>
      <c r="L6" s="90">
        <f>J6/H9</f>
        <v>70.000322858977029</v>
      </c>
      <c r="M6" s="69">
        <f>L6/D9/10</f>
        <v>5.6497435721531089</v>
      </c>
      <c r="N6" s="70"/>
      <c r="O6" s="182"/>
      <c r="P6" s="182"/>
      <c r="Q6" s="182"/>
    </row>
    <row r="7" spans="1:17" s="83" customFormat="1" ht="15" customHeight="1">
      <c r="A7" s="80" t="s">
        <v>0</v>
      </c>
      <c r="B7" s="81">
        <v>65</v>
      </c>
      <c r="C7" s="82">
        <f>B7*10</f>
        <v>650</v>
      </c>
      <c r="D7" s="84">
        <f xml:space="preserve"> 0.9933411 + 0.006338*B7 - 0.000024627*(B7-45.2708)^2 - 0.00000065456*(B7-45.2708)^3 + 0.0000000026352*(B7-45.2708)^4 + 0.00000000008595*(B7-45.2708)^5</f>
        <v>1.3913547857558353</v>
      </c>
      <c r="E7" s="84">
        <f>C7*D7</f>
        <v>904.38061074129291</v>
      </c>
      <c r="F7" s="84">
        <v>63.012799999999999</v>
      </c>
      <c r="G7" s="84">
        <f>E7/F7</f>
        <v>14.352331760234316</v>
      </c>
      <c r="H7" s="94">
        <v>67.56</v>
      </c>
      <c r="I7" s="84">
        <f>H7*G7</f>
        <v>969.64353372143046</v>
      </c>
      <c r="J7" s="84">
        <f>E7*H7</f>
        <v>61099.954061681754</v>
      </c>
      <c r="K7" s="91">
        <f>I7/H9</f>
        <v>7.4587964132417728</v>
      </c>
      <c r="L7" s="91">
        <f>J7/H9</f>
        <v>469.99964662832116</v>
      </c>
      <c r="M7" s="85">
        <f>L7/D9/10</f>
        <v>37.933789074117925</v>
      </c>
      <c r="N7" s="86"/>
      <c r="O7" s="183"/>
      <c r="P7" s="183"/>
      <c r="Q7" s="183"/>
    </row>
    <row r="8" spans="1:17" s="120" customFormat="1" ht="15" customHeight="1">
      <c r="A8" s="118" t="s">
        <v>33</v>
      </c>
      <c r="B8" s="108">
        <v>35</v>
      </c>
      <c r="C8" s="108">
        <f>B8*10</f>
        <v>350</v>
      </c>
      <c r="D8" s="109">
        <v>1.306</v>
      </c>
      <c r="E8" s="109">
        <f>C8*D8</f>
        <v>457.1</v>
      </c>
      <c r="F8" s="109">
        <v>144.0917</v>
      </c>
      <c r="G8" s="109">
        <f>E8/F8</f>
        <v>3.1722854265721065</v>
      </c>
      <c r="H8" s="110">
        <v>7.11</v>
      </c>
      <c r="I8" s="109">
        <f>H8*G8</f>
        <v>22.554949382927678</v>
      </c>
      <c r="J8" s="109">
        <f>E8*H8</f>
        <v>3249.9810000000002</v>
      </c>
      <c r="K8" s="111">
        <f>E8*H8</f>
        <v>3249.9810000000002</v>
      </c>
      <c r="L8" s="111">
        <f>J8/H9</f>
        <v>24.999853846153847</v>
      </c>
      <c r="M8" s="112">
        <f>L8/D9/10</f>
        <v>2.0177444589308995</v>
      </c>
      <c r="N8" s="113"/>
      <c r="O8" s="184"/>
      <c r="P8" s="184"/>
      <c r="Q8" s="184"/>
    </row>
    <row r="9" spans="1:17" s="6" customFormat="1" ht="15" customHeight="1">
      <c r="A9" s="33" t="s">
        <v>5</v>
      </c>
      <c r="B9" s="34"/>
      <c r="C9" s="34"/>
      <c r="D9" s="88">
        <f>ROUND((D5*H5+D6*H6+D7*H7+D8*H8)/H9,3)</f>
        <v>1.2390000000000001</v>
      </c>
      <c r="E9" s="100"/>
      <c r="F9" s="100"/>
      <c r="G9" s="100"/>
      <c r="H9" s="101">
        <f>H5+H7+H6+H8</f>
        <v>130</v>
      </c>
      <c r="I9" s="100"/>
      <c r="J9" s="100"/>
      <c r="K9" s="100"/>
      <c r="L9" s="100"/>
      <c r="M9" s="58"/>
      <c r="N9" s="15"/>
      <c r="O9" s="50"/>
      <c r="P9" s="50"/>
      <c r="Q9" s="50"/>
    </row>
    <row r="10" spans="1:17" s="6" customFormat="1" ht="15" customHeight="1">
      <c r="A10" s="15"/>
      <c r="B10" s="15"/>
      <c r="C10" s="15"/>
      <c r="D10" s="15"/>
      <c r="E10" s="15"/>
      <c r="F10" s="15"/>
      <c r="G10" s="15"/>
      <c r="H10" s="15"/>
      <c r="I10" s="15"/>
      <c r="J10" s="15"/>
      <c r="K10" s="15"/>
      <c r="L10" s="15"/>
      <c r="M10" s="15"/>
      <c r="N10" s="15"/>
      <c r="O10" s="50"/>
      <c r="P10" s="50"/>
      <c r="Q10" s="50"/>
    </row>
    <row r="11" spans="1:17" s="6" customFormat="1" ht="30" customHeight="1">
      <c r="A11" s="30"/>
      <c r="B11" s="177" t="s">
        <v>15</v>
      </c>
      <c r="C11" s="163"/>
      <c r="D11" s="163"/>
      <c r="E11" s="163"/>
      <c r="F11" s="47"/>
      <c r="G11" s="47"/>
      <c r="H11" s="20" t="s">
        <v>16</v>
      </c>
      <c r="I11" s="15"/>
      <c r="J11" s="15"/>
      <c r="K11" s="15"/>
      <c r="L11" s="15"/>
      <c r="M11" s="15"/>
      <c r="N11" s="15"/>
      <c r="O11" s="15"/>
      <c r="P11" s="15"/>
      <c r="Q11" s="15"/>
    </row>
    <row r="12" spans="1:17" s="6" customFormat="1" ht="15" customHeight="1">
      <c r="A12" s="49"/>
      <c r="B12" s="156" t="s">
        <v>10</v>
      </c>
      <c r="C12" s="38" t="s">
        <v>14</v>
      </c>
      <c r="D12" s="38" t="s">
        <v>12</v>
      </c>
      <c r="E12" s="38" t="s">
        <v>9</v>
      </c>
      <c r="F12" s="39" t="s">
        <v>24</v>
      </c>
      <c r="G12" s="56" t="s">
        <v>110</v>
      </c>
      <c r="H12" s="40" t="s">
        <v>11</v>
      </c>
      <c r="I12" s="15"/>
      <c r="J12" s="15"/>
      <c r="K12" s="15"/>
      <c r="L12" s="15"/>
      <c r="M12" s="15"/>
      <c r="N12" s="15"/>
      <c r="O12" s="15"/>
      <c r="P12" s="15"/>
      <c r="Q12" s="15"/>
    </row>
    <row r="13" spans="1:17" s="6" customFormat="1" ht="15" customHeight="1">
      <c r="A13" s="30" t="s">
        <v>1</v>
      </c>
      <c r="B13" s="31"/>
      <c r="C13" s="31"/>
      <c r="D13" s="31"/>
      <c r="E13" s="31"/>
      <c r="F13" s="31"/>
      <c r="G13" s="76"/>
      <c r="H13" s="77">
        <f>F17-H15-H14-H16</f>
        <v>39.603980170506539</v>
      </c>
      <c r="I13" s="15"/>
      <c r="J13" s="15"/>
      <c r="K13" s="15"/>
      <c r="L13" s="15"/>
      <c r="M13" s="15"/>
      <c r="N13" s="15"/>
      <c r="O13" s="15"/>
      <c r="P13" s="15"/>
      <c r="Q13" s="15"/>
    </row>
    <row r="14" spans="1:17" s="68" customFormat="1" ht="15" customHeight="1">
      <c r="A14" s="63" t="s">
        <v>2</v>
      </c>
      <c r="B14" s="64">
        <v>50</v>
      </c>
      <c r="C14" s="65">
        <f>B14*10</f>
        <v>500</v>
      </c>
      <c r="D14" s="147">
        <f>1.0121289+0.0030592*B14-2.2735*10^-5*(B14-25.5)^2-2.307*10^-8*(B14-25.5)^3 + 9.9567*10^-9*(B14-25.5)^4 + 2.984*10^-10*(B14-25.5)^5</f>
        <v>1.1573244272754688</v>
      </c>
      <c r="E14" s="66">
        <f>C14*D14</f>
        <v>578.66221363773445</v>
      </c>
      <c r="F14" s="95"/>
      <c r="G14" s="96">
        <v>70</v>
      </c>
      <c r="H14" s="69">
        <f>G14/E14*F17</f>
        <v>15.725927467759217</v>
      </c>
      <c r="I14" s="70"/>
      <c r="J14" s="70"/>
      <c r="K14" s="70"/>
      <c r="L14" s="70"/>
      <c r="M14" s="70"/>
      <c r="N14" s="70"/>
      <c r="O14" s="70"/>
      <c r="P14" s="70"/>
      <c r="Q14" s="70"/>
    </row>
    <row r="15" spans="1:17" s="87" customFormat="1" ht="15" customHeight="1">
      <c r="A15" s="80" t="s">
        <v>0</v>
      </c>
      <c r="B15" s="81">
        <v>65</v>
      </c>
      <c r="C15" s="82">
        <f>B15*10</f>
        <v>650</v>
      </c>
      <c r="D15" s="84">
        <f xml:space="preserve"> 0.9933411 + 0.006338*B15 - 0.000024627*(B15-45.2708)^2 - 0.00000065456*(B15-45.2708)^3 + 0.0000000026352*(B15-45.2708)^4 + 0.00000000008595*(B15-45.2708)^5</f>
        <v>1.3913547857558353</v>
      </c>
      <c r="E15" s="84">
        <f>C15*D15</f>
        <v>904.38061074129291</v>
      </c>
      <c r="F15" s="97"/>
      <c r="G15" s="98">
        <v>470</v>
      </c>
      <c r="H15" s="85">
        <f>G15/E15*F17</f>
        <v>67.560050795337389</v>
      </c>
      <c r="I15" s="86"/>
      <c r="J15" s="86"/>
      <c r="K15" s="86"/>
      <c r="L15" s="86"/>
      <c r="M15" s="86"/>
      <c r="N15" s="86"/>
      <c r="O15" s="86"/>
      <c r="P15" s="86"/>
      <c r="Q15" s="86"/>
    </row>
    <row r="16" spans="1:17" s="121" customFormat="1" ht="15" customHeight="1">
      <c r="A16" s="118" t="s">
        <v>33</v>
      </c>
      <c r="B16" s="108">
        <v>35</v>
      </c>
      <c r="C16" s="108">
        <f>B16*10</f>
        <v>350</v>
      </c>
      <c r="D16" s="109">
        <v>1.306</v>
      </c>
      <c r="E16" s="109">
        <f>C16*D16</f>
        <v>457.1</v>
      </c>
      <c r="F16" s="116"/>
      <c r="G16" s="117">
        <v>25</v>
      </c>
      <c r="H16" s="112">
        <f>G16/E16*F17</f>
        <v>7.1100415663968493</v>
      </c>
      <c r="I16" s="113"/>
      <c r="J16" s="113"/>
      <c r="K16" s="113"/>
      <c r="L16" s="113"/>
      <c r="M16" s="113"/>
      <c r="N16" s="113"/>
      <c r="O16" s="113"/>
      <c r="P16" s="113"/>
      <c r="Q16" s="113"/>
    </row>
    <row r="17" spans="1:17" s="6" customFormat="1" ht="15" customHeight="1">
      <c r="A17" s="51"/>
      <c r="B17" s="34"/>
      <c r="C17" s="34"/>
      <c r="D17" s="102"/>
      <c r="E17" s="100"/>
      <c r="F17" s="103">
        <v>130</v>
      </c>
      <c r="G17" s="100"/>
      <c r="H17" s="58"/>
      <c r="I17" s="15"/>
      <c r="J17" s="15"/>
      <c r="K17" s="15"/>
      <c r="L17" s="15"/>
      <c r="M17" s="15"/>
      <c r="N17" s="15"/>
      <c r="O17" s="15"/>
      <c r="P17" s="15"/>
      <c r="Q17" s="15"/>
    </row>
    <row r="18" spans="1:17" s="6" customFormat="1" ht="15" customHeight="1">
      <c r="A18" s="15"/>
      <c r="B18" s="15"/>
      <c r="C18" s="15"/>
      <c r="D18" s="15"/>
      <c r="E18" s="15"/>
      <c r="F18" s="15"/>
      <c r="G18" s="15"/>
      <c r="H18" s="15"/>
      <c r="I18" s="15"/>
      <c r="J18" s="15"/>
      <c r="K18" s="15"/>
      <c r="L18" s="15"/>
      <c r="M18" s="15"/>
      <c r="N18" s="15"/>
      <c r="O18" s="15"/>
      <c r="P18" s="15"/>
      <c r="Q18" s="15"/>
    </row>
    <row r="19" spans="1:17" s="6" customFormat="1" ht="15" customHeight="1">
      <c r="A19" s="15"/>
      <c r="B19" s="15"/>
      <c r="C19" s="15"/>
      <c r="D19" s="15"/>
      <c r="E19" s="15"/>
      <c r="F19" s="15"/>
      <c r="G19" s="15"/>
      <c r="H19" s="15"/>
      <c r="I19" s="15"/>
      <c r="J19" s="15"/>
      <c r="K19" s="15"/>
      <c r="L19" s="15"/>
      <c r="M19" s="15"/>
      <c r="N19" s="15"/>
      <c r="O19" s="15"/>
      <c r="P19" s="15"/>
      <c r="Q19" s="15"/>
    </row>
    <row r="20" spans="1:17" s="6" customFormat="1" ht="45" customHeight="1">
      <c r="A20" s="185" t="s">
        <v>21</v>
      </c>
      <c r="B20" s="185"/>
      <c r="C20" s="185"/>
      <c r="D20" s="185"/>
      <c r="E20" s="185"/>
      <c r="F20" s="179" t="s">
        <v>59</v>
      </c>
      <c r="G20" s="179"/>
      <c r="H20" s="179"/>
      <c r="I20" s="179"/>
      <c r="J20" s="179"/>
      <c r="K20" s="185"/>
      <c r="L20" s="185"/>
      <c r="M20" s="185"/>
      <c r="N20" s="185"/>
      <c r="O20" s="185"/>
      <c r="P20" s="15"/>
      <c r="Q20" s="15"/>
    </row>
    <row r="21" spans="1:17" s="6" customFormat="1" ht="15" customHeight="1">
      <c r="A21" s="185" t="s">
        <v>22</v>
      </c>
      <c r="B21" s="185"/>
      <c r="C21" s="185"/>
      <c r="D21" s="185"/>
      <c r="E21" s="185"/>
      <c r="F21" s="178" t="s">
        <v>19</v>
      </c>
      <c r="G21" s="178"/>
      <c r="H21" s="178"/>
      <c r="I21" s="178"/>
      <c r="J21" s="178"/>
      <c r="K21" s="190" t="s">
        <v>33</v>
      </c>
      <c r="L21" s="185"/>
      <c r="M21" s="185"/>
      <c r="N21" s="185"/>
      <c r="O21" s="185"/>
      <c r="P21" s="15"/>
      <c r="Q21" s="15"/>
    </row>
    <row r="22" spans="1:17" s="6" customFormat="1" ht="15" customHeight="1">
      <c r="A22" s="187" t="s">
        <v>93</v>
      </c>
      <c r="B22" s="187" t="s">
        <v>12</v>
      </c>
      <c r="C22" s="181" t="s">
        <v>20</v>
      </c>
      <c r="D22" s="187" t="s">
        <v>54</v>
      </c>
      <c r="E22" s="181" t="s">
        <v>40</v>
      </c>
      <c r="F22" s="149" t="s">
        <v>93</v>
      </c>
      <c r="G22" s="149" t="s">
        <v>12</v>
      </c>
      <c r="H22" s="148" t="s">
        <v>20</v>
      </c>
      <c r="I22" s="149" t="s">
        <v>54</v>
      </c>
      <c r="J22" s="148" t="s">
        <v>40</v>
      </c>
      <c r="K22" s="187" t="s">
        <v>93</v>
      </c>
      <c r="L22" s="187" t="s">
        <v>12</v>
      </c>
      <c r="M22" s="15"/>
      <c r="N22" s="15"/>
      <c r="O22" s="15"/>
      <c r="P22" s="15"/>
      <c r="Q22" s="15"/>
    </row>
    <row r="23" spans="1:17" s="6" customFormat="1" ht="15" customHeight="1">
      <c r="A23" s="15">
        <v>1</v>
      </c>
      <c r="B23" s="15">
        <v>1.0029999999999999</v>
      </c>
      <c r="C23" s="15">
        <f>1.0121289+0.0030592*A23-2.2735*10^-5*(A23-25.5)^2-2.307*10^-8*(A23-25.5)^3 + 9.9567*10^-9*(A23-25.5)^4 + 2.984*10^-10*(A23-25.5)^5</f>
        <v>1.0028340044891186</v>
      </c>
      <c r="D23" s="189">
        <f>(C23-B23)/B23*100</f>
        <v>-1.6549901383973688E-2</v>
      </c>
      <c r="E23" s="15">
        <f>ROUND(A23*10*B23,2)</f>
        <v>10.029999999999999</v>
      </c>
      <c r="F23" s="150">
        <v>0.33329999999999999</v>
      </c>
      <c r="G23" s="150">
        <v>1</v>
      </c>
      <c r="H23" s="150">
        <f xml:space="preserve"> 0.9933411 + 0.006338*F23 - 0.000024627*(F23-45.2708)^2 - 0.00000065456*(F23-45.2708)^3 + 0.0000000026352*(F23-45.2708)^4 + 0.00000000008595*(F23-45.2708)^5</f>
        <v>1.0001166090078193</v>
      </c>
      <c r="I23" s="146">
        <f t="shared" ref="I23:I86" si="0">(H23-G23)/G23*100</f>
        <v>1.1660900781929051E-2</v>
      </c>
      <c r="J23" s="150">
        <f>ROUND(F23*10*G23,2)</f>
        <v>3.33</v>
      </c>
      <c r="K23" s="188">
        <v>25</v>
      </c>
      <c r="L23" s="188">
        <v>1.22</v>
      </c>
      <c r="M23" s="15" t="s">
        <v>36</v>
      </c>
      <c r="N23" s="15"/>
      <c r="O23" s="15"/>
      <c r="P23" s="15"/>
      <c r="Q23" s="15"/>
    </row>
    <row r="24" spans="1:17" s="6" customFormat="1" ht="15" customHeight="1">
      <c r="A24" s="15">
        <v>2</v>
      </c>
      <c r="B24" s="15">
        <v>1.0069999999999999</v>
      </c>
      <c r="C24" s="15">
        <f t="shared" ref="C24:C72" si="1">1.0121289+0.0030592*A24-2.2735*10^-5*(A24-25.5)^2-2.307*10^-8*(A24-25.5)^3 + 9.9567*10^-9*(A24-25.5)^4 + 2.984*10^-10*(A24-25.5)^5</f>
        <v>1.0068892486242689</v>
      </c>
      <c r="D24" s="189">
        <f t="shared" ref="D24:D72" si="2">(C24-B24)/B24*100</f>
        <v>-1.0998150519465929E-2</v>
      </c>
      <c r="E24" s="15">
        <f t="shared" ref="E24:E72" si="3">ROUND(A24*10*B24,2)</f>
        <v>20.14</v>
      </c>
      <c r="F24" s="150">
        <v>1.2549999999999999</v>
      </c>
      <c r="G24" s="150">
        <v>1.0049999999999999</v>
      </c>
      <c r="H24" s="150">
        <f t="shared" ref="H24:H87" si="4" xml:space="preserve"> 0.9933411 + 0.006338*F24 - 0.000024627*(F24-45.2708)^2 - 0.00000065456*(F24-45.2708)^3 + 0.0000000026352*(F24-45.2708)^4 + 0.00000000008595*(F24-45.2708)^5</f>
        <v>1.0050924573631375</v>
      </c>
      <c r="I24" s="146">
        <f t="shared" si="0"/>
        <v>9.1997376256284392E-3</v>
      </c>
      <c r="J24" s="150">
        <f t="shared" ref="J24:J87" si="5">ROUND(F24*10*G24,2)</f>
        <v>12.61</v>
      </c>
      <c r="K24" s="188">
        <v>35</v>
      </c>
      <c r="L24" s="188">
        <v>1.38</v>
      </c>
      <c r="M24" s="15" t="s">
        <v>35</v>
      </c>
      <c r="N24" s="15"/>
      <c r="O24" s="15"/>
      <c r="P24" s="15"/>
      <c r="Q24" s="15"/>
    </row>
    <row r="25" spans="1:17" s="6" customFormat="1" ht="15" customHeight="1">
      <c r="A25" s="15">
        <v>3</v>
      </c>
      <c r="B25" s="15">
        <v>1.0109999999999999</v>
      </c>
      <c r="C25" s="15">
        <f t="shared" si="1"/>
        <v>1.0108907565117184</v>
      </c>
      <c r="D25" s="189">
        <f t="shared" si="2"/>
        <v>-1.0805488455138668E-2</v>
      </c>
      <c r="E25" s="15">
        <f t="shared" si="3"/>
        <v>30.33</v>
      </c>
      <c r="F25" s="150">
        <v>2.1640000000000001</v>
      </c>
      <c r="G25" s="150">
        <v>1.01</v>
      </c>
      <c r="H25" s="150">
        <f t="shared" si="4"/>
        <v>1.0100315672381597</v>
      </c>
      <c r="I25" s="146">
        <f t="shared" si="0"/>
        <v>3.1254691247196808E-3</v>
      </c>
      <c r="J25" s="150">
        <f t="shared" si="5"/>
        <v>21.86</v>
      </c>
      <c r="K25" s="188">
        <v>40</v>
      </c>
      <c r="L25" s="188">
        <v>1.39</v>
      </c>
      <c r="M25" s="15" t="s">
        <v>34</v>
      </c>
      <c r="N25" s="15"/>
      <c r="O25" s="15"/>
      <c r="P25" s="15"/>
      <c r="Q25" s="15"/>
    </row>
    <row r="26" spans="1:17" s="6" customFormat="1" ht="15" customHeight="1">
      <c r="A26" s="15">
        <v>4</v>
      </c>
      <c r="B26" s="15">
        <v>1.014</v>
      </c>
      <c r="C26" s="15">
        <f t="shared" si="1"/>
        <v>1.0148423693250688</v>
      </c>
      <c r="D26" s="189">
        <f t="shared" si="2"/>
        <v>8.3073897935775062E-2</v>
      </c>
      <c r="E26" s="15">
        <f t="shared" si="3"/>
        <v>40.56</v>
      </c>
      <c r="F26" s="150">
        <v>3.073</v>
      </c>
      <c r="G26" s="150">
        <v>1.0149999999999999</v>
      </c>
      <c r="H26" s="150">
        <f t="shared" si="4"/>
        <v>1.0150046230939638</v>
      </c>
      <c r="I26" s="146">
        <f t="shared" si="0"/>
        <v>4.5547723782006055E-4</v>
      </c>
      <c r="J26" s="150">
        <f t="shared" si="5"/>
        <v>31.19</v>
      </c>
      <c r="K26" s="188">
        <v>61</v>
      </c>
      <c r="L26" s="188">
        <v>1.46</v>
      </c>
      <c r="M26" s="15" t="s">
        <v>35</v>
      </c>
      <c r="N26" s="15"/>
      <c r="O26" s="15"/>
      <c r="P26" s="15"/>
      <c r="Q26" s="15"/>
    </row>
    <row r="27" spans="1:17" s="6" customFormat="1" ht="15" customHeight="1">
      <c r="A27" s="15">
        <v>5</v>
      </c>
      <c r="B27" s="15">
        <v>1.018</v>
      </c>
      <c r="C27" s="15">
        <f t="shared" si="1"/>
        <v>1.0187473615187188</v>
      </c>
      <c r="D27" s="189">
        <f t="shared" si="2"/>
        <v>7.3414687496934389E-2</v>
      </c>
      <c r="E27" s="15">
        <f t="shared" si="3"/>
        <v>50.9</v>
      </c>
      <c r="F27" s="150">
        <v>3.9820000000000002</v>
      </c>
      <c r="G27" s="150">
        <v>1.02</v>
      </c>
      <c r="H27" s="150">
        <f t="shared" si="4"/>
        <v>1.0200136963449973</v>
      </c>
      <c r="I27" s="146">
        <f t="shared" si="0"/>
        <v>1.3427789213000458E-3</v>
      </c>
      <c r="J27" s="150">
        <f t="shared" si="5"/>
        <v>40.619999999999997</v>
      </c>
      <c r="K27" s="15"/>
      <c r="L27" s="15"/>
      <c r="M27" s="15"/>
      <c r="N27" s="15"/>
      <c r="O27" s="15"/>
      <c r="P27" s="15"/>
      <c r="Q27" s="15"/>
    </row>
    <row r="28" spans="1:17" s="6" customFormat="1" ht="15" customHeight="1">
      <c r="A28" s="15">
        <v>6</v>
      </c>
      <c r="B28" s="15">
        <v>1.0229999999999999</v>
      </c>
      <c r="C28" s="15">
        <f t="shared" si="1"/>
        <v>1.0226084766358687</v>
      </c>
      <c r="D28" s="189">
        <f t="shared" si="2"/>
        <v>-3.8272078605197893E-2</v>
      </c>
      <c r="E28" s="15">
        <f t="shared" si="3"/>
        <v>61.38</v>
      </c>
      <c r="F28" s="150">
        <v>4.883</v>
      </c>
      <c r="G28" s="150">
        <v>1.0249999999999999</v>
      </c>
      <c r="H28" s="150">
        <f t="shared" si="4"/>
        <v>1.0250160174573026</v>
      </c>
      <c r="I28" s="146">
        <f t="shared" si="0"/>
        <v>1.5626787612420022E-3</v>
      </c>
      <c r="J28" s="150">
        <f t="shared" si="5"/>
        <v>50.05</v>
      </c>
      <c r="K28" s="15"/>
      <c r="L28" s="15"/>
      <c r="M28" s="15"/>
      <c r="N28" s="15"/>
      <c r="O28" s="15"/>
      <c r="P28" s="15"/>
      <c r="Q28" s="15"/>
    </row>
    <row r="29" spans="1:17" s="6" customFormat="1" ht="15" customHeight="1">
      <c r="A29" s="15">
        <v>7</v>
      </c>
      <c r="B29" s="15">
        <v>1.0269999999999999</v>
      </c>
      <c r="C29" s="15">
        <f t="shared" si="1"/>
        <v>1.0264279631165185</v>
      </c>
      <c r="D29" s="189">
        <f t="shared" si="2"/>
        <v>-5.5699793912502162E-2</v>
      </c>
      <c r="E29" s="15">
        <f t="shared" si="3"/>
        <v>71.89</v>
      </c>
      <c r="F29" s="150">
        <v>5.7839999999999998</v>
      </c>
      <c r="G29" s="150">
        <v>1.03</v>
      </c>
      <c r="H29" s="150">
        <f t="shared" si="4"/>
        <v>1.0300570405649823</v>
      </c>
      <c r="I29" s="146">
        <f t="shared" si="0"/>
        <v>5.5379189303141618E-3</v>
      </c>
      <c r="J29" s="150">
        <f t="shared" si="5"/>
        <v>59.58</v>
      </c>
      <c r="K29" s="15"/>
      <c r="L29" s="15"/>
      <c r="M29" s="15"/>
      <c r="N29" s="15"/>
      <c r="O29" s="15"/>
      <c r="P29" s="15"/>
      <c r="Q29" s="15"/>
    </row>
    <row r="30" spans="1:17" s="6" customFormat="1" ht="15" customHeight="1">
      <c r="A30" s="15">
        <v>8</v>
      </c>
      <c r="B30" s="15">
        <v>1.03</v>
      </c>
      <c r="C30" s="15">
        <f t="shared" si="1"/>
        <v>1.0302076101054687</v>
      </c>
      <c r="D30" s="189">
        <f t="shared" si="2"/>
        <v>2.0156320919287238E-2</v>
      </c>
      <c r="E30" s="15">
        <f t="shared" si="3"/>
        <v>82.4</v>
      </c>
      <c r="F30" s="150">
        <v>6.6609999999999996</v>
      </c>
      <c r="G30" s="150">
        <v>1.0349999999999999</v>
      </c>
      <c r="H30" s="150">
        <f t="shared" si="4"/>
        <v>1.0350021909608589</v>
      </c>
      <c r="I30" s="146">
        <f t="shared" si="0"/>
        <v>2.1168703951313794E-4</v>
      </c>
      <c r="J30" s="150">
        <f t="shared" si="5"/>
        <v>68.94</v>
      </c>
      <c r="K30" s="15"/>
      <c r="L30" s="15"/>
      <c r="M30" s="15"/>
      <c r="N30" s="15"/>
      <c r="O30" s="15"/>
      <c r="P30" s="15"/>
      <c r="Q30" s="15"/>
    </row>
    <row r="31" spans="1:17" s="6" customFormat="1" ht="15" customHeight="1">
      <c r="A31" s="15">
        <v>9</v>
      </c>
      <c r="B31" s="15">
        <v>1.0349999999999999</v>
      </c>
      <c r="C31" s="15">
        <f t="shared" si="1"/>
        <v>1.0339487832603187</v>
      </c>
      <c r="D31" s="189">
        <f t="shared" si="2"/>
        <v>-0.10156683475180935</v>
      </c>
      <c r="E31" s="15">
        <f t="shared" si="3"/>
        <v>93.15</v>
      </c>
      <c r="F31" s="150">
        <v>7.53</v>
      </c>
      <c r="G31" s="150">
        <v>1.04</v>
      </c>
      <c r="H31" s="150">
        <f t="shared" si="4"/>
        <v>1.039940585766264</v>
      </c>
      <c r="I31" s="146">
        <f t="shared" si="0"/>
        <v>-5.7129070900010003E-3</v>
      </c>
      <c r="J31" s="150">
        <f t="shared" si="5"/>
        <v>78.31</v>
      </c>
      <c r="K31" s="15"/>
      <c r="L31" s="15"/>
      <c r="M31" s="15"/>
      <c r="N31" s="15"/>
      <c r="O31" s="15"/>
      <c r="P31" s="15"/>
      <c r="Q31" s="15"/>
    </row>
    <row r="32" spans="1:17" s="6" customFormat="1" ht="15" customHeight="1">
      <c r="A32" s="15">
        <v>10</v>
      </c>
      <c r="B32" s="15">
        <v>1.038</v>
      </c>
      <c r="C32" s="15">
        <f t="shared" si="1"/>
        <v>1.0376524605594688</v>
      </c>
      <c r="D32" s="189">
        <f t="shared" si="2"/>
        <v>-3.3481641669675377E-2</v>
      </c>
      <c r="E32" s="15">
        <f t="shared" si="3"/>
        <v>103.8</v>
      </c>
      <c r="F32" s="150">
        <v>8.3979999999999997</v>
      </c>
      <c r="G32" s="150">
        <v>1.0449999999999999</v>
      </c>
      <c r="H32" s="150">
        <f t="shared" si="4"/>
        <v>1.0449121823893874</v>
      </c>
      <c r="I32" s="146">
        <f t="shared" si="0"/>
        <v>-8.4035991016741668E-3</v>
      </c>
      <c r="J32" s="150">
        <f t="shared" si="5"/>
        <v>87.76</v>
      </c>
      <c r="K32" s="15"/>
      <c r="L32" s="15"/>
      <c r="M32" s="15"/>
      <c r="N32" s="15"/>
      <c r="O32" s="15"/>
      <c r="P32" s="15"/>
      <c r="Q32" s="15"/>
    </row>
    <row r="33" spans="1:17" s="6" customFormat="1" ht="15" customHeight="1">
      <c r="A33" s="15">
        <v>11</v>
      </c>
      <c r="B33" s="15">
        <v>1.0409999999999999</v>
      </c>
      <c r="C33" s="15">
        <f t="shared" si="1"/>
        <v>1.0413192681101189</v>
      </c>
      <c r="D33" s="189">
        <f t="shared" si="2"/>
        <v>3.0669366966277926E-2</v>
      </c>
      <c r="E33" s="15">
        <f t="shared" si="3"/>
        <v>114.51</v>
      </c>
      <c r="F33" s="150">
        <v>9.2590000000000003</v>
      </c>
      <c r="G33" s="150">
        <v>1.05</v>
      </c>
      <c r="H33" s="150">
        <f t="shared" si="4"/>
        <v>1.0498826540896484</v>
      </c>
      <c r="I33" s="146">
        <f t="shared" si="0"/>
        <v>-1.1175800985868414E-2</v>
      </c>
      <c r="J33" s="150">
        <f t="shared" si="5"/>
        <v>97.22</v>
      </c>
      <c r="K33" s="15"/>
      <c r="L33" s="15"/>
      <c r="M33" s="15"/>
      <c r="N33" s="15"/>
      <c r="O33" s="15"/>
      <c r="P33" s="15"/>
      <c r="Q33" s="15"/>
    </row>
    <row r="34" spans="1:17" s="6" customFormat="1" ht="15" customHeight="1">
      <c r="A34" s="15">
        <v>12</v>
      </c>
      <c r="B34" s="15">
        <v>1.0449999999999999</v>
      </c>
      <c r="C34" s="15">
        <f t="shared" si="1"/>
        <v>1.0449495159562689</v>
      </c>
      <c r="D34" s="189">
        <f t="shared" si="2"/>
        <v>-4.831008969471827E-3</v>
      </c>
      <c r="E34" s="15">
        <f t="shared" si="3"/>
        <v>125.4</v>
      </c>
      <c r="F34" s="150">
        <v>10.119999999999999</v>
      </c>
      <c r="G34" s="150">
        <v>1.0549999999999999</v>
      </c>
      <c r="H34" s="150">
        <f t="shared" si="4"/>
        <v>1.0548923321899106</v>
      </c>
      <c r="I34" s="146">
        <f t="shared" si="0"/>
        <v>-1.0205479629318193E-2</v>
      </c>
      <c r="J34" s="150">
        <f t="shared" si="5"/>
        <v>106.77</v>
      </c>
      <c r="K34" s="15"/>
      <c r="L34" s="15"/>
      <c r="M34" s="15"/>
      <c r="N34" s="15"/>
      <c r="O34" s="15"/>
      <c r="P34" s="15"/>
      <c r="Q34" s="15"/>
    </row>
    <row r="35" spans="1:17" s="6" customFormat="1" ht="15" customHeight="1">
      <c r="A35" s="15">
        <v>13</v>
      </c>
      <c r="B35" s="15">
        <v>1.0489999999999999</v>
      </c>
      <c r="C35" s="15">
        <f t="shared" si="1"/>
        <v>1.0485432338867189</v>
      </c>
      <c r="D35" s="189">
        <f t="shared" si="2"/>
        <v>-4.3543004125934086E-2</v>
      </c>
      <c r="E35" s="15">
        <f t="shared" si="3"/>
        <v>136.37</v>
      </c>
      <c r="F35" s="150">
        <v>10.97</v>
      </c>
      <c r="G35" s="150">
        <v>1.06</v>
      </c>
      <c r="H35" s="150">
        <f t="shared" si="4"/>
        <v>1.0598766857645174</v>
      </c>
      <c r="I35" s="146">
        <f t="shared" si="0"/>
        <v>-1.1633418441756497E-2</v>
      </c>
      <c r="J35" s="150">
        <f t="shared" si="5"/>
        <v>116.28</v>
      </c>
      <c r="K35" s="15"/>
      <c r="L35" s="15"/>
      <c r="M35" s="15"/>
      <c r="N35" s="15"/>
      <c r="O35" s="15"/>
      <c r="P35" s="15"/>
      <c r="Q35" s="15"/>
    </row>
    <row r="36" spans="1:17" s="6" customFormat="1" ht="15" customHeight="1">
      <c r="A36" s="15">
        <v>14</v>
      </c>
      <c r="B36" s="15">
        <v>1.052</v>
      </c>
      <c r="C36" s="15">
        <f t="shared" si="1"/>
        <v>1.052100207243069</v>
      </c>
      <c r="D36" s="189">
        <f t="shared" si="2"/>
        <v>9.5254033335472575E-3</v>
      </c>
      <c r="E36" s="15">
        <f t="shared" si="3"/>
        <v>147.28</v>
      </c>
      <c r="F36" s="150">
        <v>11.81</v>
      </c>
      <c r="G36" s="150">
        <v>1.0649999999999999</v>
      </c>
      <c r="H36" s="150">
        <f t="shared" si="4"/>
        <v>1.0648402129644359</v>
      </c>
      <c r="I36" s="146">
        <f t="shared" si="0"/>
        <v>-1.5003477517753432E-2</v>
      </c>
      <c r="J36" s="150">
        <f t="shared" si="5"/>
        <v>125.78</v>
      </c>
      <c r="K36" s="15"/>
      <c r="L36" s="15"/>
      <c r="M36" s="15"/>
      <c r="N36" s="15"/>
      <c r="O36" s="15"/>
      <c r="P36" s="15"/>
      <c r="Q36" s="15"/>
    </row>
    <row r="37" spans="1:17" s="6" customFormat="1" ht="15" customHeight="1">
      <c r="A37" s="15">
        <v>15</v>
      </c>
      <c r="B37" s="15">
        <v>1.0549999999999999</v>
      </c>
      <c r="C37" s="15">
        <f t="shared" si="1"/>
        <v>1.0556200127277187</v>
      </c>
      <c r="D37" s="189">
        <f t="shared" si="2"/>
        <v>5.8768978930684529E-2</v>
      </c>
      <c r="E37" s="15">
        <f t="shared" si="3"/>
        <v>158.25</v>
      </c>
      <c r="F37" s="150">
        <v>12.65</v>
      </c>
      <c r="G37" s="150">
        <v>1.07</v>
      </c>
      <c r="H37" s="150">
        <f t="shared" si="4"/>
        <v>1.0698412409840781</v>
      </c>
      <c r="I37" s="146">
        <f t="shared" si="0"/>
        <v>-1.4837291207663014E-2</v>
      </c>
      <c r="J37" s="150">
        <f t="shared" si="5"/>
        <v>135.36000000000001</v>
      </c>
      <c r="K37" s="15"/>
      <c r="L37" s="15"/>
      <c r="M37" s="15"/>
      <c r="N37" s="15"/>
      <c r="O37" s="15"/>
      <c r="P37" s="15"/>
      <c r="Q37" s="15"/>
    </row>
    <row r="38" spans="1:17" s="6" customFormat="1" ht="15" customHeight="1">
      <c r="A38" s="15">
        <v>16</v>
      </c>
      <c r="B38" s="15">
        <v>1.0589999999999999</v>
      </c>
      <c r="C38" s="15">
        <f t="shared" si="1"/>
        <v>1.0591020542118688</v>
      </c>
      <c r="D38" s="189">
        <f t="shared" si="2"/>
        <v>9.6368472019658508E-3</v>
      </c>
      <c r="E38" s="15">
        <f t="shared" si="3"/>
        <v>169.44</v>
      </c>
      <c r="F38" s="150">
        <v>13.48</v>
      </c>
      <c r="G38" s="150">
        <v>1.075</v>
      </c>
      <c r="H38" s="150">
        <f t="shared" si="4"/>
        <v>1.0748193432116568</v>
      </c>
      <c r="I38" s="146">
        <f t="shared" si="0"/>
        <v>-1.6805282636568771E-2</v>
      </c>
      <c r="J38" s="150">
        <f t="shared" si="5"/>
        <v>144.91</v>
      </c>
      <c r="K38" s="15"/>
      <c r="L38" s="15"/>
      <c r="M38" s="15"/>
      <c r="N38" s="15"/>
      <c r="O38" s="15"/>
      <c r="P38" s="15"/>
      <c r="Q38" s="15"/>
    </row>
    <row r="39" spans="1:17" s="6" customFormat="1" ht="15" customHeight="1">
      <c r="A39" s="15">
        <v>17</v>
      </c>
      <c r="B39" s="15">
        <v>1.0620000000000001</v>
      </c>
      <c r="C39" s="15">
        <f t="shared" si="1"/>
        <v>1.0625455985435188</v>
      </c>
      <c r="D39" s="189">
        <f t="shared" si="2"/>
        <v>5.1374627449977964E-2</v>
      </c>
      <c r="E39" s="15">
        <f t="shared" si="3"/>
        <v>180.54</v>
      </c>
      <c r="F39" s="150">
        <v>14.31</v>
      </c>
      <c r="G39" s="150">
        <v>1.08</v>
      </c>
      <c r="H39" s="150">
        <f t="shared" si="4"/>
        <v>1.0798334841385471</v>
      </c>
      <c r="I39" s="146">
        <f t="shared" si="0"/>
        <v>-1.5418135319722057E-2</v>
      </c>
      <c r="J39" s="150">
        <f t="shared" si="5"/>
        <v>154.55000000000001</v>
      </c>
      <c r="K39" s="15"/>
      <c r="L39" s="15"/>
      <c r="M39" s="15"/>
      <c r="N39" s="15"/>
      <c r="O39" s="15"/>
      <c r="P39" s="15"/>
      <c r="Q39" s="15"/>
    </row>
    <row r="40" spans="1:17" s="6" customFormat="1" ht="15" customHeight="1">
      <c r="A40" s="15">
        <v>18</v>
      </c>
      <c r="B40" s="15">
        <v>1.0660000000000001</v>
      </c>
      <c r="C40" s="15">
        <f t="shared" si="1"/>
        <v>1.0659498113554688</v>
      </c>
      <c r="D40" s="189">
        <f t="shared" si="2"/>
        <v>-4.7081280048041976E-3</v>
      </c>
      <c r="E40" s="15">
        <f t="shared" si="3"/>
        <v>191.88</v>
      </c>
      <c r="F40" s="150">
        <v>15.13</v>
      </c>
      <c r="G40" s="150">
        <v>1.085</v>
      </c>
      <c r="H40" s="150">
        <f t="shared" si="4"/>
        <v>1.0848221376591529</v>
      </c>
      <c r="I40" s="146">
        <f t="shared" si="0"/>
        <v>-1.6392842474382108E-2</v>
      </c>
      <c r="J40" s="150">
        <f t="shared" si="5"/>
        <v>164.16</v>
      </c>
      <c r="K40" s="15"/>
      <c r="L40" s="15"/>
      <c r="M40" s="15"/>
      <c r="N40" s="15"/>
      <c r="O40" s="15"/>
      <c r="P40" s="15"/>
      <c r="Q40" s="15"/>
    </row>
    <row r="41" spans="1:17" s="6" customFormat="1" ht="15" customHeight="1">
      <c r="A41" s="15">
        <v>19</v>
      </c>
      <c r="B41" s="15">
        <v>1.069</v>
      </c>
      <c r="C41" s="15">
        <f t="shared" si="1"/>
        <v>1.069313792873319</v>
      </c>
      <c r="D41" s="189">
        <f t="shared" si="2"/>
        <v>2.9353870282414186E-2</v>
      </c>
      <c r="E41" s="15">
        <f t="shared" si="3"/>
        <v>203.11</v>
      </c>
      <c r="F41" s="150">
        <v>15.95</v>
      </c>
      <c r="G41" s="150">
        <v>1.0900000000000001</v>
      </c>
      <c r="H41" s="150">
        <f t="shared" si="4"/>
        <v>1.0898449250701518</v>
      </c>
      <c r="I41" s="146">
        <f t="shared" si="0"/>
        <v>-1.4227057784241397E-2</v>
      </c>
      <c r="J41" s="150">
        <f t="shared" si="5"/>
        <v>173.86</v>
      </c>
      <c r="K41" s="15"/>
      <c r="L41" s="15"/>
      <c r="M41" s="15"/>
      <c r="N41" s="15"/>
      <c r="O41" s="15"/>
      <c r="P41" s="15"/>
      <c r="Q41" s="15"/>
    </row>
    <row r="42" spans="1:17" s="6" customFormat="1" ht="15" customHeight="1">
      <c r="A42" s="15">
        <v>20</v>
      </c>
      <c r="B42" s="15">
        <v>1.0720000000000001</v>
      </c>
      <c r="C42" s="15">
        <f t="shared" si="1"/>
        <v>1.0726366137234686</v>
      </c>
      <c r="D42" s="189">
        <f t="shared" si="2"/>
        <v>5.9385608532515941E-2</v>
      </c>
      <c r="E42" s="15">
        <f t="shared" si="3"/>
        <v>214.4</v>
      </c>
      <c r="F42" s="150">
        <v>16.760000000000002</v>
      </c>
      <c r="G42" s="150">
        <v>1.095</v>
      </c>
      <c r="H42" s="150">
        <f t="shared" si="4"/>
        <v>1.094839298270248</v>
      </c>
      <c r="I42" s="146">
        <f t="shared" si="0"/>
        <v>-1.467595705497917E-2</v>
      </c>
      <c r="J42" s="150">
        <f t="shared" si="5"/>
        <v>183.52</v>
      </c>
      <c r="K42" s="15"/>
      <c r="L42" s="15"/>
      <c r="M42" s="15"/>
      <c r="N42" s="15"/>
      <c r="O42" s="15"/>
      <c r="P42" s="15"/>
      <c r="Q42" s="15"/>
    </row>
    <row r="43" spans="1:17" s="6" customFormat="1" ht="15" customHeight="1">
      <c r="A43" s="15">
        <v>21</v>
      </c>
      <c r="B43" s="15">
        <v>1.0760000000000001</v>
      </c>
      <c r="C43" s="15">
        <f t="shared" si="1"/>
        <v>1.0759173507411188</v>
      </c>
      <c r="D43" s="189">
        <f t="shared" si="2"/>
        <v>-7.6811578885910741E-3</v>
      </c>
      <c r="E43" s="15">
        <f t="shared" si="3"/>
        <v>225.96</v>
      </c>
      <c r="F43" s="150">
        <v>17.579999999999998</v>
      </c>
      <c r="G43" s="150">
        <v>1.1000000000000001</v>
      </c>
      <c r="H43" s="150">
        <f t="shared" si="4"/>
        <v>1.099927787347051</v>
      </c>
      <c r="I43" s="146">
        <f t="shared" si="0"/>
        <v>-6.5647866317363277E-3</v>
      </c>
      <c r="J43" s="150">
        <f t="shared" si="5"/>
        <v>193.38</v>
      </c>
      <c r="K43" s="15"/>
      <c r="L43" s="15"/>
      <c r="M43" s="15"/>
      <c r="N43" s="15"/>
      <c r="O43" s="15"/>
      <c r="P43" s="15"/>
      <c r="Q43" s="15"/>
    </row>
    <row r="44" spans="1:17" s="6" customFormat="1" ht="15" customHeight="1">
      <c r="A44" s="15">
        <v>22</v>
      </c>
      <c r="B44" s="15">
        <v>1.079</v>
      </c>
      <c r="C44" s="15">
        <f t="shared" si="1"/>
        <v>1.0791551227782687</v>
      </c>
      <c r="D44" s="189">
        <f t="shared" si="2"/>
        <v>1.437653181360429E-2</v>
      </c>
      <c r="E44" s="15">
        <f t="shared" si="3"/>
        <v>237.38</v>
      </c>
      <c r="F44" s="150">
        <v>18.39</v>
      </c>
      <c r="G44" s="150">
        <v>1.105</v>
      </c>
      <c r="H44" s="150">
        <f t="shared" si="4"/>
        <v>1.1049854068309148</v>
      </c>
      <c r="I44" s="146">
        <f t="shared" si="0"/>
        <v>-1.3206487859856982E-3</v>
      </c>
      <c r="J44" s="150">
        <f t="shared" si="5"/>
        <v>203.21</v>
      </c>
      <c r="K44" s="15"/>
      <c r="L44" s="15"/>
      <c r="M44" s="15"/>
      <c r="N44" s="15"/>
      <c r="O44" s="15"/>
      <c r="P44" s="15"/>
      <c r="Q44" s="15"/>
    </row>
    <row r="45" spans="1:17" s="6" customFormat="1" ht="15" customHeight="1">
      <c r="A45" s="15">
        <v>23</v>
      </c>
      <c r="B45" s="15">
        <v>1.0820000000000001</v>
      </c>
      <c r="C45" s="15">
        <f t="shared" si="1"/>
        <v>1.0823491265117187</v>
      </c>
      <c r="D45" s="189">
        <f t="shared" si="2"/>
        <v>3.226677557473099E-2</v>
      </c>
      <c r="E45" s="15">
        <f t="shared" si="3"/>
        <v>248.86</v>
      </c>
      <c r="F45" s="150">
        <v>19.190000000000001</v>
      </c>
      <c r="G45" s="150">
        <v>1.1100000000000001</v>
      </c>
      <c r="H45" s="150">
        <f t="shared" si="4"/>
        <v>1.1100100637757537</v>
      </c>
      <c r="I45" s="146">
        <f t="shared" si="0"/>
        <v>9.0664646429122493E-4</v>
      </c>
      <c r="J45" s="150">
        <f t="shared" si="5"/>
        <v>213.01</v>
      </c>
      <c r="K45" s="15"/>
      <c r="L45" s="15"/>
      <c r="M45" s="15"/>
      <c r="N45" s="15"/>
      <c r="O45" s="15"/>
      <c r="P45" s="15"/>
      <c r="Q45" s="15"/>
    </row>
    <row r="46" spans="1:17" s="6" customFormat="1" ht="15" customHeight="1">
      <c r="A46" s="15">
        <v>24</v>
      </c>
      <c r="B46" s="15">
        <v>1.0860000000000001</v>
      </c>
      <c r="C46" s="15">
        <f t="shared" si="1"/>
        <v>1.0854986722510687</v>
      </c>
      <c r="D46" s="189">
        <f t="shared" si="2"/>
        <v>-4.6162776144697298E-2</v>
      </c>
      <c r="E46" s="15">
        <f t="shared" si="3"/>
        <v>260.64</v>
      </c>
      <c r="F46" s="150">
        <v>20</v>
      </c>
      <c r="G46" s="150">
        <v>1.115</v>
      </c>
      <c r="H46" s="150">
        <f t="shared" si="4"/>
        <v>1.1151263305010251</v>
      </c>
      <c r="I46" s="146">
        <f t="shared" si="0"/>
        <v>1.133008977803252E-2</v>
      </c>
      <c r="J46" s="150">
        <f t="shared" si="5"/>
        <v>223</v>
      </c>
      <c r="K46" s="15"/>
      <c r="L46" s="15"/>
      <c r="M46" s="15"/>
      <c r="N46" s="15"/>
      <c r="O46" s="15"/>
      <c r="P46" s="15"/>
      <c r="Q46" s="15"/>
    </row>
    <row r="47" spans="1:17" s="6" customFormat="1" ht="15" customHeight="1">
      <c r="A47" s="15">
        <v>25</v>
      </c>
      <c r="B47" s="15">
        <v>1.089</v>
      </c>
      <c r="C47" s="15">
        <f t="shared" si="1"/>
        <v>1.0886032197467188</v>
      </c>
      <c r="D47" s="189">
        <f t="shared" si="2"/>
        <v>-3.6435284966130334E-2</v>
      </c>
      <c r="E47" s="15">
        <f t="shared" si="3"/>
        <v>272.25</v>
      </c>
      <c r="F47" s="150">
        <v>20.79</v>
      </c>
      <c r="G47" s="150">
        <v>1.1200000000000001</v>
      </c>
      <c r="H47" s="150">
        <f t="shared" si="4"/>
        <v>1.1201430984788963</v>
      </c>
      <c r="I47" s="146">
        <f t="shared" si="0"/>
        <v>1.2776649901442241E-2</v>
      </c>
      <c r="J47" s="150">
        <f t="shared" si="5"/>
        <v>232.85</v>
      </c>
      <c r="K47" s="15"/>
      <c r="L47" s="15"/>
      <c r="M47" s="15"/>
      <c r="N47" s="15"/>
      <c r="O47" s="15"/>
      <c r="P47" s="15"/>
      <c r="Q47" s="15"/>
    </row>
    <row r="48" spans="1:17" s="6" customFormat="1" ht="15" customHeight="1">
      <c r="A48" s="15">
        <v>26</v>
      </c>
      <c r="B48" s="15">
        <v>1.0920000000000001</v>
      </c>
      <c r="C48" s="15">
        <f t="shared" si="1"/>
        <v>1.0916624139978688</v>
      </c>
      <c r="D48" s="189">
        <f t="shared" si="2"/>
        <v>-3.0914469059642485E-2</v>
      </c>
      <c r="E48" s="15">
        <f t="shared" si="3"/>
        <v>283.92</v>
      </c>
      <c r="F48" s="150">
        <v>21.59</v>
      </c>
      <c r="G48" s="150">
        <v>1.125</v>
      </c>
      <c r="H48" s="150">
        <f t="shared" si="4"/>
        <v>1.1252491940965301</v>
      </c>
      <c r="I48" s="146">
        <f t="shared" si="0"/>
        <v>2.2150586358233366E-2</v>
      </c>
      <c r="J48" s="150">
        <f t="shared" si="5"/>
        <v>242.89</v>
      </c>
      <c r="K48" s="15"/>
      <c r="L48" s="15"/>
      <c r="M48" s="15"/>
      <c r="N48" s="15"/>
      <c r="O48" s="15"/>
      <c r="P48" s="15"/>
      <c r="Q48" s="15"/>
    </row>
    <row r="49" spans="1:17" s="6" customFormat="1" ht="15" customHeight="1">
      <c r="A49" s="15">
        <v>27</v>
      </c>
      <c r="B49" s="15">
        <v>1.095</v>
      </c>
      <c r="C49" s="15">
        <f t="shared" si="1"/>
        <v>1.0946761210605187</v>
      </c>
      <c r="D49" s="189">
        <f t="shared" si="2"/>
        <v>-2.9577985340755272E-2</v>
      </c>
      <c r="E49" s="15">
        <f t="shared" si="3"/>
        <v>295.64999999999998</v>
      </c>
      <c r="F49" s="150">
        <v>22.38</v>
      </c>
      <c r="G49" s="150">
        <v>1.1299999999999999</v>
      </c>
      <c r="H49" s="150">
        <f t="shared" si="4"/>
        <v>1.1303157397264707</v>
      </c>
      <c r="I49" s="146">
        <f t="shared" si="0"/>
        <v>2.7941568714230935E-2</v>
      </c>
      <c r="J49" s="150">
        <f t="shared" si="5"/>
        <v>252.89</v>
      </c>
      <c r="K49" s="15"/>
      <c r="L49" s="15"/>
      <c r="M49" s="15"/>
      <c r="N49" s="15"/>
      <c r="O49" s="15"/>
      <c r="P49" s="15"/>
      <c r="Q49" s="15"/>
    </row>
    <row r="50" spans="1:17" s="6" customFormat="1" ht="15" customHeight="1">
      <c r="A50" s="15">
        <v>28</v>
      </c>
      <c r="B50" s="15">
        <v>1.0980000000000001</v>
      </c>
      <c r="C50" s="15">
        <f t="shared" si="1"/>
        <v>1.0976444638554688</v>
      </c>
      <c r="D50" s="189">
        <f t="shared" si="2"/>
        <v>-3.238034103199644E-2</v>
      </c>
      <c r="E50" s="15">
        <f t="shared" si="3"/>
        <v>307.44</v>
      </c>
      <c r="F50" s="150">
        <v>23.16</v>
      </c>
      <c r="G50" s="150">
        <v>1.135</v>
      </c>
      <c r="H50" s="150">
        <f t="shared" si="4"/>
        <v>1.1353405606034339</v>
      </c>
      <c r="I50" s="146">
        <f t="shared" si="0"/>
        <v>3.0005339509595042E-2</v>
      </c>
      <c r="J50" s="150">
        <f t="shared" si="5"/>
        <v>262.87</v>
      </c>
      <c r="K50" s="15"/>
      <c r="L50" s="15"/>
      <c r="M50" s="15"/>
      <c r="N50" s="15"/>
      <c r="O50" s="15"/>
      <c r="P50" s="15"/>
      <c r="Q50" s="15"/>
    </row>
    <row r="51" spans="1:17" s="6" customFormat="1" ht="15" customHeight="1">
      <c r="A51" s="15">
        <v>29</v>
      </c>
      <c r="B51" s="15">
        <v>1.101</v>
      </c>
      <c r="C51" s="15">
        <f t="shared" si="1"/>
        <v>1.1005678579763187</v>
      </c>
      <c r="D51" s="189">
        <f t="shared" si="2"/>
        <v>-3.9249956737624693E-2</v>
      </c>
      <c r="E51" s="15">
        <f t="shared" si="3"/>
        <v>319.29000000000002</v>
      </c>
      <c r="F51" s="150">
        <v>23.94</v>
      </c>
      <c r="G51" s="150">
        <v>1.1399999999999999</v>
      </c>
      <c r="H51" s="150">
        <f t="shared" si="4"/>
        <v>1.1403863424717586</v>
      </c>
      <c r="I51" s="146">
        <f t="shared" si="0"/>
        <v>3.3889690505151504E-2</v>
      </c>
      <c r="J51" s="150">
        <f t="shared" si="5"/>
        <v>272.92</v>
      </c>
      <c r="K51" s="15"/>
      <c r="L51" s="15"/>
      <c r="M51" s="15"/>
      <c r="N51" s="15"/>
      <c r="O51" s="15"/>
      <c r="P51" s="15"/>
      <c r="Q51" s="15"/>
    </row>
    <row r="52" spans="1:17" s="6" customFormat="1" ht="15" customHeight="1">
      <c r="A52" s="15">
        <v>30</v>
      </c>
      <c r="B52" s="15">
        <v>1.1040000000000001</v>
      </c>
      <c r="C52" s="15">
        <f t="shared" si="1"/>
        <v>1.1034470474974689</v>
      </c>
      <c r="D52" s="189">
        <f t="shared" si="2"/>
        <v>-5.0086277403186476E-2</v>
      </c>
      <c r="E52" s="15">
        <f t="shared" si="3"/>
        <v>331.2</v>
      </c>
      <c r="F52" s="150">
        <v>24.71</v>
      </c>
      <c r="G52" s="150">
        <v>1.145</v>
      </c>
      <c r="H52" s="150">
        <f t="shared" si="4"/>
        <v>1.1453866657219913</v>
      </c>
      <c r="I52" s="146">
        <f t="shared" si="0"/>
        <v>3.3769932051642651E-2</v>
      </c>
      <c r="J52" s="150">
        <f t="shared" si="5"/>
        <v>282.93</v>
      </c>
      <c r="K52" s="15"/>
      <c r="L52" s="15"/>
      <c r="M52" s="15"/>
      <c r="N52" s="15"/>
      <c r="O52" s="15"/>
      <c r="P52" s="15"/>
      <c r="Q52" s="15"/>
    </row>
    <row r="53" spans="1:17" s="6" customFormat="1" ht="15" customHeight="1">
      <c r="A53" s="15">
        <v>31</v>
      </c>
      <c r="B53" s="15">
        <v>1.1060000000000001</v>
      </c>
      <c r="C53" s="15">
        <f t="shared" si="1"/>
        <v>1.1062831407821188</v>
      </c>
      <c r="D53" s="189">
        <f t="shared" si="2"/>
        <v>2.5600432379625917E-2</v>
      </c>
      <c r="E53" s="15">
        <f t="shared" si="3"/>
        <v>342.86</v>
      </c>
      <c r="F53" s="150">
        <v>25.48</v>
      </c>
      <c r="G53" s="150">
        <v>1.1499999999999999</v>
      </c>
      <c r="H53" s="150">
        <f t="shared" si="4"/>
        <v>1.1504047255821197</v>
      </c>
      <c r="I53" s="146">
        <f t="shared" si="0"/>
        <v>3.5193528879981867E-2</v>
      </c>
      <c r="J53" s="150">
        <f t="shared" si="5"/>
        <v>293.02</v>
      </c>
      <c r="K53" s="15"/>
      <c r="L53" s="15"/>
      <c r="M53" s="15"/>
      <c r="N53" s="15"/>
      <c r="O53" s="15"/>
      <c r="P53" s="15"/>
      <c r="Q53" s="15"/>
    </row>
    <row r="54" spans="1:17" s="6" customFormat="1" ht="15" customHeight="1">
      <c r="A54" s="15">
        <v>32</v>
      </c>
      <c r="B54" s="15">
        <v>1.109</v>
      </c>
      <c r="C54" s="15">
        <f t="shared" si="1"/>
        <v>1.1090776462902685</v>
      </c>
      <c r="D54" s="189">
        <f t="shared" si="2"/>
        <v>7.0014689151053399E-3</v>
      </c>
      <c r="E54" s="15">
        <f t="shared" si="3"/>
        <v>354.88</v>
      </c>
      <c r="F54" s="150">
        <v>26.24</v>
      </c>
      <c r="G54" s="150">
        <v>1.155</v>
      </c>
      <c r="H54" s="150">
        <f t="shared" si="4"/>
        <v>1.1553736252761677</v>
      </c>
      <c r="I54" s="146">
        <f t="shared" si="0"/>
        <v>3.234850875910722E-2</v>
      </c>
      <c r="J54" s="150">
        <f t="shared" si="5"/>
        <v>303.07</v>
      </c>
      <c r="K54" s="15"/>
      <c r="L54" s="15"/>
      <c r="M54" s="15"/>
      <c r="N54" s="15"/>
      <c r="O54" s="15"/>
      <c r="P54" s="15"/>
      <c r="Q54" s="15"/>
    </row>
    <row r="55" spans="1:17" s="6" customFormat="1" ht="15" customHeight="1">
      <c r="A55" s="15">
        <v>33</v>
      </c>
      <c r="B55" s="15">
        <v>1.1120000000000001</v>
      </c>
      <c r="C55" s="15">
        <f t="shared" si="1"/>
        <v>1.1118325083867189</v>
      </c>
      <c r="D55" s="189">
        <f t="shared" si="2"/>
        <v>-1.506219543895892E-2</v>
      </c>
      <c r="E55" s="15">
        <f t="shared" si="3"/>
        <v>366.96</v>
      </c>
      <c r="F55" s="150">
        <v>27</v>
      </c>
      <c r="G55" s="150">
        <v>1.1599999999999999</v>
      </c>
      <c r="H55" s="150">
        <f t="shared" si="4"/>
        <v>1.1603570141081994</v>
      </c>
      <c r="I55" s="146">
        <f t="shared" si="0"/>
        <v>3.0777078293055021E-2</v>
      </c>
      <c r="J55" s="150">
        <f t="shared" si="5"/>
        <v>313.2</v>
      </c>
      <c r="K55" s="15"/>
      <c r="L55" s="15"/>
      <c r="M55" s="15"/>
      <c r="N55" s="15"/>
      <c r="O55" s="15"/>
      <c r="P55" s="15"/>
      <c r="Q55" s="15"/>
    </row>
    <row r="56" spans="1:17" s="6" customFormat="1" ht="15" customHeight="1">
      <c r="A56" s="15">
        <v>34</v>
      </c>
      <c r="B56" s="15">
        <v>1.1140000000000001</v>
      </c>
      <c r="C56" s="15">
        <f t="shared" si="1"/>
        <v>1.1145501431490688</v>
      </c>
      <c r="D56" s="189">
        <f t="shared" si="2"/>
        <v>4.9384483758406567E-2</v>
      </c>
      <c r="E56" s="15">
        <f t="shared" si="3"/>
        <v>378.76</v>
      </c>
      <c r="F56" s="150">
        <v>27.76</v>
      </c>
      <c r="G56" s="150">
        <v>1.165</v>
      </c>
      <c r="H56" s="150">
        <f t="shared" si="4"/>
        <v>1.1653534380549702</v>
      </c>
      <c r="I56" s="146">
        <f t="shared" si="0"/>
        <v>3.0338030469538476E-2</v>
      </c>
      <c r="J56" s="150">
        <f t="shared" si="5"/>
        <v>323.39999999999998</v>
      </c>
      <c r="K56" s="15"/>
      <c r="L56" s="15"/>
      <c r="M56" s="15"/>
      <c r="N56" s="15"/>
      <c r="O56" s="15"/>
      <c r="P56" s="15"/>
      <c r="Q56" s="15"/>
    </row>
    <row r="57" spans="1:17" s="6" customFormat="1" ht="15" customHeight="1">
      <c r="A57" s="15">
        <v>35</v>
      </c>
      <c r="B57" s="15">
        <v>1.117</v>
      </c>
      <c r="C57" s="15">
        <f t="shared" si="1"/>
        <v>1.1172334741757188</v>
      </c>
      <c r="D57" s="189">
        <f t="shared" si="2"/>
        <v>2.090189576712978E-2</v>
      </c>
      <c r="E57" s="15">
        <f t="shared" si="3"/>
        <v>390.95</v>
      </c>
      <c r="F57" s="150">
        <v>28.51</v>
      </c>
      <c r="G57" s="150">
        <v>1.17</v>
      </c>
      <c r="H57" s="150">
        <f t="shared" si="4"/>
        <v>1.1702954387114826</v>
      </c>
      <c r="I57" s="146">
        <f t="shared" si="0"/>
        <v>2.5251171921592465E-2</v>
      </c>
      <c r="J57" s="150">
        <f t="shared" si="5"/>
        <v>333.57</v>
      </c>
      <c r="K57" s="15"/>
      <c r="L57" s="15"/>
      <c r="M57" s="15"/>
      <c r="N57" s="15"/>
      <c r="O57" s="15"/>
      <c r="P57" s="15"/>
      <c r="Q57" s="15"/>
    </row>
    <row r="58" spans="1:17" s="6" customFormat="1" ht="15" customHeight="1">
      <c r="A58" s="15">
        <v>36</v>
      </c>
      <c r="B58" s="15">
        <v>1.1200000000000001</v>
      </c>
      <c r="C58" s="15">
        <f t="shared" si="1"/>
        <v>1.1198859683938689</v>
      </c>
      <c r="D58" s="189">
        <f t="shared" si="2"/>
        <v>-1.0181393404572785E-2</v>
      </c>
      <c r="E58" s="15">
        <f t="shared" si="3"/>
        <v>403.2</v>
      </c>
      <c r="F58" s="150">
        <v>29.25</v>
      </c>
      <c r="G58" s="150">
        <v>1.175</v>
      </c>
      <c r="H58" s="150">
        <f t="shared" si="4"/>
        <v>1.175181120993231</v>
      </c>
      <c r="I58" s="146">
        <f t="shared" si="0"/>
        <v>1.5414552615402257E-2</v>
      </c>
      <c r="J58" s="150">
        <f t="shared" si="5"/>
        <v>343.69</v>
      </c>
      <c r="K58" s="15"/>
      <c r="L58" s="15"/>
      <c r="M58" s="15"/>
      <c r="N58" s="15"/>
      <c r="O58" s="15"/>
      <c r="P58" s="15"/>
      <c r="Q58" s="15"/>
    </row>
    <row r="59" spans="1:17" s="6" customFormat="1" ht="15" customHeight="1">
      <c r="A59" s="15">
        <v>37</v>
      </c>
      <c r="B59" s="15">
        <v>1.1220000000000001</v>
      </c>
      <c r="C59" s="15">
        <f t="shared" si="1"/>
        <v>1.1225116718675188</v>
      </c>
      <c r="D59" s="189">
        <f t="shared" si="2"/>
        <v>4.5603553254782464E-2</v>
      </c>
      <c r="E59" s="15">
        <f t="shared" si="3"/>
        <v>415.14</v>
      </c>
      <c r="F59" s="150">
        <v>30</v>
      </c>
      <c r="G59" s="150">
        <v>1.18</v>
      </c>
      <c r="H59" s="150">
        <f t="shared" si="4"/>
        <v>1.1801410377072983</v>
      </c>
      <c r="I59" s="146">
        <f t="shared" si="0"/>
        <v>1.195234807613064E-2</v>
      </c>
      <c r="J59" s="150">
        <f t="shared" si="5"/>
        <v>354</v>
      </c>
      <c r="K59" s="15"/>
      <c r="L59" s="15"/>
      <c r="M59" s="15"/>
      <c r="N59" s="15"/>
      <c r="O59" s="15"/>
      <c r="P59" s="15"/>
      <c r="Q59" s="15"/>
    </row>
    <row r="60" spans="1:17" s="6" customFormat="1" ht="15" customHeight="1">
      <c r="A60" s="15">
        <v>38</v>
      </c>
      <c r="B60" s="15">
        <v>1.125</v>
      </c>
      <c r="C60" s="15">
        <f t="shared" si="1"/>
        <v>1.1251152456054687</v>
      </c>
      <c r="D60" s="189">
        <f t="shared" si="2"/>
        <v>1.024405381944149E-2</v>
      </c>
      <c r="E60" s="15">
        <f t="shared" si="3"/>
        <v>427.5</v>
      </c>
      <c r="F60" s="150">
        <v>30.74</v>
      </c>
      <c r="G60" s="150">
        <v>1.1850000000000001</v>
      </c>
      <c r="H60" s="150">
        <f t="shared" si="4"/>
        <v>1.1850414270924614</v>
      </c>
      <c r="I60" s="146">
        <f t="shared" si="0"/>
        <v>3.4959571697345715E-3</v>
      </c>
      <c r="J60" s="150">
        <f t="shared" si="5"/>
        <v>364.27</v>
      </c>
      <c r="K60" s="15"/>
      <c r="L60" s="15"/>
      <c r="M60" s="15"/>
      <c r="N60" s="15"/>
      <c r="O60" s="15"/>
      <c r="P60" s="15"/>
      <c r="Q60" s="15"/>
    </row>
    <row r="61" spans="1:17" s="6" customFormat="1" ht="15" customHeight="1">
      <c r="A61" s="15">
        <v>39</v>
      </c>
      <c r="B61" s="15">
        <v>1.127</v>
      </c>
      <c r="C61" s="15">
        <f t="shared" si="1"/>
        <v>1.1277020013693186</v>
      </c>
      <c r="D61" s="189">
        <f t="shared" si="2"/>
        <v>6.2289385032709747E-2</v>
      </c>
      <c r="E61" s="15">
        <f t="shared" si="3"/>
        <v>439.53</v>
      </c>
      <c r="F61" s="150">
        <v>31.47</v>
      </c>
      <c r="G61" s="150">
        <v>1.19</v>
      </c>
      <c r="H61" s="150">
        <f t="shared" si="4"/>
        <v>1.189880544747046</v>
      </c>
      <c r="I61" s="146">
        <f t="shared" si="0"/>
        <v>-1.0038256550754758E-2</v>
      </c>
      <c r="J61" s="150">
        <f t="shared" si="5"/>
        <v>374.49</v>
      </c>
      <c r="K61" s="15"/>
      <c r="L61" s="15"/>
      <c r="M61" s="15"/>
      <c r="N61" s="15"/>
      <c r="O61" s="15"/>
      <c r="P61" s="15"/>
      <c r="Q61" s="15"/>
    </row>
    <row r="62" spans="1:17" s="6" customFormat="1" ht="15" customHeight="1">
      <c r="A62" s="15">
        <v>40</v>
      </c>
      <c r="B62" s="15">
        <v>1.1299999999999999</v>
      </c>
      <c r="C62" s="15">
        <f t="shared" si="1"/>
        <v>1.1302779374814689</v>
      </c>
      <c r="D62" s="189">
        <f t="shared" si="2"/>
        <v>2.4596237298139974E-2</v>
      </c>
      <c r="E62" s="15">
        <f t="shared" si="3"/>
        <v>452</v>
      </c>
      <c r="F62" s="150">
        <v>32.21</v>
      </c>
      <c r="G62" s="150">
        <v>1.1950000000000001</v>
      </c>
      <c r="H62" s="150">
        <f t="shared" si="4"/>
        <v>1.1947894515997239</v>
      </c>
      <c r="I62" s="146">
        <f t="shared" si="0"/>
        <v>-1.7619112993817795E-2</v>
      </c>
      <c r="J62" s="150">
        <f t="shared" si="5"/>
        <v>384.91</v>
      </c>
      <c r="K62" s="15"/>
      <c r="L62" s="15"/>
      <c r="M62" s="15"/>
      <c r="N62" s="15"/>
      <c r="O62" s="15"/>
      <c r="P62" s="15"/>
      <c r="Q62" s="15"/>
    </row>
    <row r="63" spans="1:17" s="6" customFormat="1" ht="15" customHeight="1">
      <c r="A63" s="15">
        <v>41</v>
      </c>
      <c r="B63" s="15">
        <v>1.133</v>
      </c>
      <c r="C63" s="15">
        <f t="shared" si="1"/>
        <v>1.132849774633119</v>
      </c>
      <c r="D63" s="189">
        <f t="shared" si="2"/>
        <v>-1.3259079159843725E-2</v>
      </c>
      <c r="E63" s="15">
        <f t="shared" si="3"/>
        <v>464.53</v>
      </c>
      <c r="F63" s="150">
        <v>32.94</v>
      </c>
      <c r="G63" s="150">
        <v>1.2</v>
      </c>
      <c r="H63" s="150">
        <f t="shared" si="4"/>
        <v>1.1996339612692333</v>
      </c>
      <c r="I63" s="146">
        <f t="shared" si="0"/>
        <v>-3.0503227563890199E-2</v>
      </c>
      <c r="J63" s="150">
        <f t="shared" si="5"/>
        <v>395.28</v>
      </c>
      <c r="K63" s="15"/>
      <c r="L63" s="15"/>
      <c r="M63" s="15"/>
      <c r="N63" s="15"/>
      <c r="O63" s="15"/>
      <c r="P63" s="15"/>
      <c r="Q63" s="15"/>
    </row>
    <row r="64" spans="1:17" s="6" customFormat="1" ht="15" customHeight="1">
      <c r="A64" s="15">
        <v>42</v>
      </c>
      <c r="B64" s="15">
        <v>1.1359999999999999</v>
      </c>
      <c r="C64" s="15">
        <f t="shared" si="1"/>
        <v>1.1354249916922685</v>
      </c>
      <c r="D64" s="189">
        <f t="shared" si="2"/>
        <v>-5.0616928497480979E-2</v>
      </c>
      <c r="E64" s="15">
        <f t="shared" si="3"/>
        <v>477.12</v>
      </c>
      <c r="F64" s="150">
        <v>33.68</v>
      </c>
      <c r="G64" s="150">
        <v>1.2050000000000001</v>
      </c>
      <c r="H64" s="150">
        <f t="shared" si="4"/>
        <v>1.2045452380712891</v>
      </c>
      <c r="I64" s="146">
        <f t="shared" si="0"/>
        <v>-3.7739579146138354E-2</v>
      </c>
      <c r="J64" s="150">
        <f t="shared" si="5"/>
        <v>405.84</v>
      </c>
      <c r="K64" s="15"/>
      <c r="L64" s="15"/>
      <c r="M64" s="15"/>
      <c r="N64" s="15"/>
      <c r="O64" s="15"/>
      <c r="P64" s="15"/>
      <c r="Q64" s="15"/>
    </row>
    <row r="65" spans="1:17" s="6" customFormat="1" ht="15" customHeight="1">
      <c r="A65" s="15">
        <v>43</v>
      </c>
      <c r="B65" s="15">
        <v>1.1379999999999999</v>
      </c>
      <c r="C65" s="15">
        <f t="shared" si="1"/>
        <v>1.1380118615117187</v>
      </c>
      <c r="D65" s="189">
        <f t="shared" si="2"/>
        <v>1.0423121018309203E-3</v>
      </c>
      <c r="E65" s="15">
        <f t="shared" si="3"/>
        <v>489.34</v>
      </c>
      <c r="F65" s="150">
        <v>34.409999999999997</v>
      </c>
      <c r="G65" s="150">
        <v>1.21</v>
      </c>
      <c r="H65" s="150">
        <f t="shared" si="4"/>
        <v>1.2093889924143877</v>
      </c>
      <c r="I65" s="146">
        <f t="shared" si="0"/>
        <v>-5.0496494678700633E-2</v>
      </c>
      <c r="J65" s="150">
        <f t="shared" si="5"/>
        <v>416.36</v>
      </c>
      <c r="K65" s="15"/>
      <c r="L65" s="15"/>
      <c r="M65" s="15"/>
      <c r="N65" s="15"/>
      <c r="O65" s="15"/>
      <c r="P65" s="15"/>
      <c r="Q65" s="15"/>
    </row>
    <row r="66" spans="1:17" s="6" customFormat="1" ht="15" customHeight="1">
      <c r="A66" s="15">
        <v>44</v>
      </c>
      <c r="B66" s="15">
        <v>1.141</v>
      </c>
      <c r="C66" s="15">
        <f t="shared" si="1"/>
        <v>1.1406194867370687</v>
      </c>
      <c r="D66" s="189">
        <f t="shared" si="2"/>
        <v>-3.3349102798537651E-2</v>
      </c>
      <c r="E66" s="15">
        <f t="shared" si="3"/>
        <v>502.04</v>
      </c>
      <c r="F66" s="150">
        <v>35.159999999999997</v>
      </c>
      <c r="G66" s="150">
        <v>1.2150000000000001</v>
      </c>
      <c r="H66" s="150">
        <f t="shared" si="4"/>
        <v>1.214362621412802</v>
      </c>
      <c r="I66" s="146">
        <f t="shared" si="0"/>
        <v>-5.2459142979262068E-2</v>
      </c>
      <c r="J66" s="150">
        <f t="shared" si="5"/>
        <v>427.19</v>
      </c>
      <c r="K66" s="15"/>
      <c r="L66" s="15"/>
      <c r="M66" s="15"/>
      <c r="N66" s="15"/>
      <c r="O66" s="15"/>
      <c r="P66" s="15"/>
      <c r="Q66" s="15"/>
    </row>
    <row r="67" spans="1:17" s="6" customFormat="1" ht="15" customHeight="1">
      <c r="A67" s="15">
        <v>45</v>
      </c>
      <c r="B67" s="15">
        <v>1.143</v>
      </c>
      <c r="C67" s="15">
        <f t="shared" si="1"/>
        <v>1.1432578356147189</v>
      </c>
      <c r="D67" s="189">
        <f t="shared" si="2"/>
        <v>2.2557796563335647E-2</v>
      </c>
      <c r="E67" s="15">
        <f t="shared" si="3"/>
        <v>514.35</v>
      </c>
      <c r="F67" s="150">
        <v>35.93</v>
      </c>
      <c r="G67" s="150">
        <v>1.22</v>
      </c>
      <c r="H67" s="150">
        <f t="shared" si="4"/>
        <v>1.2194641297336013</v>
      </c>
      <c r="I67" s="146">
        <f t="shared" si="0"/>
        <v>-4.3923792327760225E-2</v>
      </c>
      <c r="J67" s="150">
        <f t="shared" si="5"/>
        <v>438.35</v>
      </c>
      <c r="K67" s="15"/>
      <c r="L67" s="15"/>
      <c r="M67" s="15"/>
      <c r="N67" s="15"/>
      <c r="O67" s="15"/>
      <c r="P67" s="15"/>
      <c r="Q67" s="15"/>
    </row>
    <row r="68" spans="1:17" s="6" customFormat="1" ht="15" customHeight="1">
      <c r="A68" s="15">
        <v>46</v>
      </c>
      <c r="B68" s="15">
        <v>1.1459999999999999</v>
      </c>
      <c r="C68" s="15">
        <f t="shared" si="1"/>
        <v>1.1459377777998687</v>
      </c>
      <c r="D68" s="189">
        <f t="shared" si="2"/>
        <v>-5.4295113552521876E-3</v>
      </c>
      <c r="E68" s="15">
        <f t="shared" si="3"/>
        <v>527.16</v>
      </c>
      <c r="F68" s="150">
        <v>36.700000000000003</v>
      </c>
      <c r="G68" s="150">
        <v>1.2250000000000001</v>
      </c>
      <c r="H68" s="150">
        <f t="shared" si="4"/>
        <v>1.2245589899574534</v>
      </c>
      <c r="I68" s="146">
        <f t="shared" si="0"/>
        <v>-3.600081979973125E-2</v>
      </c>
      <c r="J68" s="150">
        <f t="shared" si="5"/>
        <v>449.58</v>
      </c>
      <c r="K68" s="15"/>
      <c r="L68" s="15"/>
      <c r="M68" s="15"/>
      <c r="N68" s="15"/>
      <c r="O68" s="15"/>
      <c r="P68" s="15"/>
      <c r="Q68" s="15"/>
    </row>
    <row r="69" spans="1:17" s="6" customFormat="1" ht="15" customHeight="1">
      <c r="A69" s="15">
        <v>47</v>
      </c>
      <c r="B69" s="15">
        <v>1.149</v>
      </c>
      <c r="C69" s="15">
        <f t="shared" si="1"/>
        <v>1.1486711201645186</v>
      </c>
      <c r="D69" s="189">
        <f t="shared" si="2"/>
        <v>-2.8623136247299039E-2</v>
      </c>
      <c r="E69" s="15">
        <f t="shared" si="3"/>
        <v>540.03</v>
      </c>
      <c r="F69" s="150">
        <v>37.479999999999997</v>
      </c>
      <c r="G69" s="150">
        <v>1.23</v>
      </c>
      <c r="H69" s="150">
        <f t="shared" si="4"/>
        <v>1.2297113319718012</v>
      </c>
      <c r="I69" s="146">
        <f t="shared" si="0"/>
        <v>-2.3468945382018221E-2</v>
      </c>
      <c r="J69" s="150">
        <f t="shared" si="5"/>
        <v>461</v>
      </c>
      <c r="K69" s="15"/>
      <c r="L69" s="15"/>
      <c r="M69" s="15"/>
      <c r="N69" s="15"/>
      <c r="O69" s="15"/>
      <c r="P69" s="15"/>
      <c r="Q69" s="15"/>
    </row>
    <row r="70" spans="1:17" s="6" customFormat="1" ht="15" customHeight="1">
      <c r="A70" s="15">
        <v>48</v>
      </c>
      <c r="B70" s="15">
        <v>1.1519999999999999</v>
      </c>
      <c r="C70" s="15">
        <f t="shared" si="1"/>
        <v>1.1514706426054688</v>
      </c>
      <c r="D70" s="189">
        <f t="shared" si="2"/>
        <v>-4.595116271971203E-2</v>
      </c>
      <c r="E70" s="15">
        <f t="shared" si="3"/>
        <v>552.96</v>
      </c>
      <c r="F70" s="150">
        <v>38.25</v>
      </c>
      <c r="G70" s="150">
        <v>1.2350000000000001</v>
      </c>
      <c r="H70" s="150">
        <f t="shared" si="4"/>
        <v>1.2347871528801877</v>
      </c>
      <c r="I70" s="146">
        <f t="shared" si="0"/>
        <v>-1.723458460019419E-2</v>
      </c>
      <c r="J70" s="150">
        <f t="shared" si="5"/>
        <v>472.39</v>
      </c>
      <c r="K70" s="15"/>
      <c r="L70" s="15"/>
      <c r="M70" s="15"/>
      <c r="N70" s="15"/>
      <c r="O70" s="15"/>
      <c r="P70" s="15"/>
      <c r="Q70" s="15"/>
    </row>
    <row r="71" spans="1:17" s="6" customFormat="1" ht="15" customHeight="1">
      <c r="A71" s="15">
        <v>49</v>
      </c>
      <c r="B71" s="15">
        <v>1.1539999999999999</v>
      </c>
      <c r="C71" s="15">
        <f t="shared" si="1"/>
        <v>1.1543501338523188</v>
      </c>
      <c r="D71" s="189">
        <f t="shared" si="2"/>
        <v>3.0340888415845486E-2</v>
      </c>
      <c r="E71" s="15">
        <f t="shared" si="3"/>
        <v>565.46</v>
      </c>
      <c r="F71" s="150">
        <v>39.020000000000003</v>
      </c>
      <c r="G71" s="150">
        <v>1.24</v>
      </c>
      <c r="H71" s="150">
        <f t="shared" si="4"/>
        <v>1.2398506904345266</v>
      </c>
      <c r="I71" s="146">
        <f t="shared" si="0"/>
        <v>-1.204109398979292E-2</v>
      </c>
      <c r="J71" s="150">
        <f t="shared" si="5"/>
        <v>483.85</v>
      </c>
      <c r="K71" s="15"/>
      <c r="L71" s="15"/>
      <c r="M71" s="15"/>
      <c r="N71" s="15"/>
      <c r="O71" s="15"/>
      <c r="P71" s="15"/>
      <c r="Q71" s="15"/>
    </row>
    <row r="72" spans="1:17" s="6" customFormat="1" ht="15" customHeight="1">
      <c r="A72" s="15">
        <v>50</v>
      </c>
      <c r="B72" s="15">
        <v>1.157</v>
      </c>
      <c r="C72" s="15">
        <f t="shared" si="1"/>
        <v>1.1573244272754688</v>
      </c>
      <c r="D72" s="189">
        <f t="shared" si="2"/>
        <v>2.8040386816661617E-2</v>
      </c>
      <c r="E72" s="15">
        <f t="shared" si="3"/>
        <v>578.5</v>
      </c>
      <c r="F72" s="150">
        <v>39.799999999999997</v>
      </c>
      <c r="G72" s="150">
        <v>1.2450000000000001</v>
      </c>
      <c r="H72" s="150">
        <f t="shared" si="4"/>
        <v>1.2449655388972332</v>
      </c>
      <c r="I72" s="146">
        <f t="shared" si="0"/>
        <v>-2.7679600616021885E-3</v>
      </c>
      <c r="J72" s="150">
        <f t="shared" si="5"/>
        <v>495.51</v>
      </c>
      <c r="K72" s="15"/>
      <c r="L72" s="15"/>
      <c r="M72" s="15"/>
      <c r="N72" s="15"/>
      <c r="O72" s="15"/>
      <c r="P72" s="15"/>
      <c r="Q72" s="15"/>
    </row>
    <row r="73" spans="1:17" s="6" customFormat="1" ht="15" customHeight="1">
      <c r="A73" s="2"/>
      <c r="B73" s="2"/>
      <c r="C73" s="2"/>
      <c r="D73" s="2"/>
      <c r="F73" s="150">
        <v>40.58</v>
      </c>
      <c r="G73" s="150">
        <v>1.25</v>
      </c>
      <c r="H73" s="150">
        <f t="shared" si="4"/>
        <v>1.2500638979718053</v>
      </c>
      <c r="I73" s="146">
        <f t="shared" si="0"/>
        <v>5.1118377444225871E-3</v>
      </c>
      <c r="J73" s="150">
        <f t="shared" si="5"/>
        <v>507.25</v>
      </c>
      <c r="K73" s="15"/>
      <c r="L73" s="15"/>
      <c r="M73" s="15"/>
      <c r="N73" s="15"/>
      <c r="O73" s="15"/>
      <c r="P73" s="15"/>
      <c r="Q73" s="15"/>
    </row>
    <row r="74" spans="1:17" s="6" customFormat="1" ht="15" customHeight="1">
      <c r="A74" s="2"/>
      <c r="B74" s="2"/>
      <c r="C74" s="2"/>
      <c r="D74" s="2"/>
      <c r="F74" s="150">
        <v>41.36</v>
      </c>
      <c r="G74" s="150">
        <v>1.2550000000000101</v>
      </c>
      <c r="H74" s="150">
        <f t="shared" si="4"/>
        <v>1.2551438149791356</v>
      </c>
      <c r="I74" s="146">
        <f t="shared" si="0"/>
        <v>1.1459360886495745E-2</v>
      </c>
      <c r="J74" s="150">
        <f t="shared" si="5"/>
        <v>519.07000000000005</v>
      </c>
      <c r="K74" s="15"/>
      <c r="L74" s="15"/>
      <c r="M74" s="15"/>
      <c r="N74" s="15"/>
      <c r="O74" s="15"/>
      <c r="P74" s="15"/>
      <c r="Q74" s="15"/>
    </row>
    <row r="75" spans="1:17" s="6" customFormat="1" ht="15" customHeight="1">
      <c r="A75" s="2"/>
      <c r="B75" s="2"/>
      <c r="C75" s="2"/>
      <c r="D75" s="2"/>
      <c r="F75" s="150">
        <v>42.14</v>
      </c>
      <c r="G75" s="150">
        <v>1.26</v>
      </c>
      <c r="H75" s="150">
        <f t="shared" si="4"/>
        <v>1.2602033427419927</v>
      </c>
      <c r="I75" s="146">
        <f t="shared" si="0"/>
        <v>1.6138312856566688E-2</v>
      </c>
      <c r="J75" s="150">
        <f t="shared" si="5"/>
        <v>530.96</v>
      </c>
      <c r="K75" s="15"/>
      <c r="L75" s="15"/>
      <c r="M75" s="15"/>
      <c r="N75" s="15"/>
      <c r="O75" s="15"/>
      <c r="P75" s="15"/>
      <c r="Q75" s="15"/>
    </row>
    <row r="76" spans="1:17" s="6" customFormat="1" ht="15" customHeight="1">
      <c r="A76" s="2"/>
      <c r="B76" s="2"/>
      <c r="C76" s="2"/>
      <c r="D76" s="2"/>
      <c r="F76" s="150">
        <v>42.92</v>
      </c>
      <c r="G76" s="150">
        <v>1.2650000000000099</v>
      </c>
      <c r="H76" s="150">
        <f t="shared" si="4"/>
        <v>1.2652405425628546</v>
      </c>
      <c r="I76" s="146">
        <f t="shared" si="0"/>
        <v>1.9015222359262302E-2</v>
      </c>
      <c r="J76" s="150">
        <f t="shared" si="5"/>
        <v>542.94000000000005</v>
      </c>
      <c r="K76" s="15"/>
      <c r="L76" s="15"/>
      <c r="M76" s="15"/>
      <c r="N76" s="15"/>
      <c r="O76" s="15"/>
      <c r="P76" s="15"/>
      <c r="Q76" s="15"/>
    </row>
    <row r="77" spans="1:17" s="6" customFormat="1" ht="15" customHeight="1">
      <c r="A77" s="2"/>
      <c r="B77" s="2"/>
      <c r="C77" s="2"/>
      <c r="D77" s="2"/>
      <c r="F77" s="150">
        <v>43.7</v>
      </c>
      <c r="G77" s="150">
        <v>1.27</v>
      </c>
      <c r="H77" s="150">
        <f t="shared" si="4"/>
        <v>1.2702534872017379</v>
      </c>
      <c r="I77" s="146">
        <f t="shared" si="0"/>
        <v>1.995962218408668E-2</v>
      </c>
      <c r="J77" s="150">
        <f t="shared" si="5"/>
        <v>554.99</v>
      </c>
      <c r="K77" s="15"/>
      <c r="L77" s="15"/>
      <c r="M77" s="15"/>
      <c r="N77" s="15"/>
      <c r="O77" s="15"/>
      <c r="P77" s="15"/>
      <c r="Q77" s="15"/>
    </row>
    <row r="78" spans="1:17" s="6" customFormat="1" ht="15" customHeight="1">
      <c r="A78" s="2"/>
      <c r="B78" s="2"/>
      <c r="C78" s="2"/>
      <c r="D78" s="2"/>
      <c r="F78" s="150">
        <v>44.48</v>
      </c>
      <c r="G78" s="150">
        <v>1.2750000000000099</v>
      </c>
      <c r="H78" s="150">
        <f t="shared" si="4"/>
        <v>1.275240263854033</v>
      </c>
      <c r="I78" s="146">
        <f t="shared" si="0"/>
        <v>1.8844223844948309E-2</v>
      </c>
      <c r="J78" s="150">
        <f t="shared" si="5"/>
        <v>567.12</v>
      </c>
      <c r="K78" s="15"/>
      <c r="L78" s="15"/>
      <c r="M78" s="15"/>
      <c r="N78" s="15"/>
      <c r="O78" s="15"/>
      <c r="P78" s="15"/>
      <c r="Q78" s="15"/>
    </row>
    <row r="79" spans="1:17" s="6" customFormat="1" ht="15" customHeight="1">
      <c r="A79" s="2"/>
      <c r="B79" s="2"/>
      <c r="C79" s="2"/>
      <c r="D79" s="2"/>
      <c r="F79" s="150">
        <v>45.27</v>
      </c>
      <c r="G79" s="150">
        <v>1.28000000000001</v>
      </c>
      <c r="H79" s="150">
        <f t="shared" si="4"/>
        <v>1.2802623599842393</v>
      </c>
      <c r="I79" s="146">
        <f t="shared" si="0"/>
        <v>2.0496873767913822E-2</v>
      </c>
      <c r="J79" s="150">
        <f t="shared" si="5"/>
        <v>579.46</v>
      </c>
      <c r="K79" s="15"/>
      <c r="L79" s="15"/>
      <c r="M79" s="15"/>
      <c r="N79" s="15"/>
      <c r="O79" s="15"/>
      <c r="P79" s="15"/>
      <c r="Q79" s="15"/>
    </row>
    <row r="80" spans="1:17" s="6" customFormat="1" ht="15" customHeight="1">
      <c r="A80" s="2"/>
      <c r="B80" s="2"/>
      <c r="C80" s="2"/>
      <c r="D80" s="2"/>
      <c r="F80" s="150">
        <v>46.06</v>
      </c>
      <c r="G80" s="150">
        <v>1.2850000000000099</v>
      </c>
      <c r="H80" s="150">
        <f t="shared" si="4"/>
        <v>1.2852537207064672</v>
      </c>
      <c r="I80" s="146">
        <f t="shared" si="0"/>
        <v>1.9744802058928944E-2</v>
      </c>
      <c r="J80" s="150">
        <f t="shared" si="5"/>
        <v>591.87</v>
      </c>
      <c r="K80" s="15"/>
      <c r="L80" s="15"/>
      <c r="M80" s="15"/>
      <c r="N80" s="15"/>
      <c r="O80" s="15"/>
      <c r="P80" s="15"/>
      <c r="Q80" s="15"/>
    </row>
    <row r="81" spans="1:17" s="6" customFormat="1" ht="15" customHeight="1">
      <c r="A81" s="2"/>
      <c r="B81" s="2"/>
      <c r="C81" s="2"/>
      <c r="D81" s="2"/>
      <c r="F81" s="150">
        <v>46.85</v>
      </c>
      <c r="G81" s="150">
        <v>1.29000000000001</v>
      </c>
      <c r="H81" s="150">
        <f t="shared" si="4"/>
        <v>1.2902124227628891</v>
      </c>
      <c r="I81" s="146">
        <f t="shared" si="0"/>
        <v>1.6466880843335346E-2</v>
      </c>
      <c r="J81" s="150">
        <f t="shared" si="5"/>
        <v>604.37</v>
      </c>
      <c r="K81" s="15"/>
      <c r="L81" s="15"/>
      <c r="M81" s="15"/>
      <c r="N81" s="15"/>
      <c r="O81" s="15"/>
      <c r="P81" s="15"/>
      <c r="Q81" s="15"/>
    </row>
    <row r="82" spans="1:17" s="6" customFormat="1" ht="15" customHeight="1">
      <c r="A82" s="2"/>
      <c r="B82" s="2"/>
      <c r="C82" s="2"/>
      <c r="D82" s="2"/>
      <c r="F82" s="150">
        <v>47.63</v>
      </c>
      <c r="G82" s="150">
        <v>1.2950000000000099</v>
      </c>
      <c r="H82" s="150">
        <f t="shared" si="4"/>
        <v>1.2950744633948288</v>
      </c>
      <c r="I82" s="146">
        <f t="shared" si="0"/>
        <v>5.7500690979821086E-3</v>
      </c>
      <c r="J82" s="150">
        <f t="shared" si="5"/>
        <v>616.80999999999995</v>
      </c>
      <c r="K82" s="15"/>
      <c r="L82" s="15"/>
      <c r="M82" s="15"/>
      <c r="N82" s="15"/>
      <c r="O82" s="15"/>
      <c r="P82" s="15"/>
      <c r="Q82" s="15"/>
    </row>
    <row r="83" spans="1:17" s="6" customFormat="1" ht="15" customHeight="1">
      <c r="A83" s="2"/>
      <c r="B83" s="2"/>
      <c r="C83" s="2"/>
      <c r="D83" s="2"/>
      <c r="F83" s="150">
        <v>48.42</v>
      </c>
      <c r="G83" s="150">
        <v>1.30000000000001</v>
      </c>
      <c r="H83" s="150">
        <f t="shared" si="4"/>
        <v>1.2999626652452041</v>
      </c>
      <c r="I83" s="146">
        <f t="shared" si="0"/>
        <v>-2.8719042158415128E-3</v>
      </c>
      <c r="J83" s="150">
        <f t="shared" si="5"/>
        <v>629.46</v>
      </c>
      <c r="K83" s="15"/>
      <c r="L83" s="15"/>
      <c r="M83" s="15"/>
      <c r="N83" s="15"/>
      <c r="O83" s="15"/>
      <c r="P83" s="15"/>
      <c r="Q83" s="15"/>
    </row>
    <row r="84" spans="1:17" s="6" customFormat="1" ht="15" customHeight="1">
      <c r="A84" s="2"/>
      <c r="B84" s="2"/>
      <c r="C84" s="2"/>
      <c r="D84" s="2"/>
      <c r="F84" s="150">
        <v>49.21</v>
      </c>
      <c r="G84" s="150">
        <v>1.3050000000000099</v>
      </c>
      <c r="H84" s="150">
        <f t="shared" si="4"/>
        <v>1.3048126411192709</v>
      </c>
      <c r="I84" s="146">
        <f t="shared" si="0"/>
        <v>-1.4357002355483692E-2</v>
      </c>
      <c r="J84" s="150">
        <f t="shared" si="5"/>
        <v>642.19000000000005</v>
      </c>
      <c r="K84" s="15"/>
      <c r="L84" s="15"/>
      <c r="M84" s="15"/>
      <c r="N84" s="15"/>
      <c r="O84" s="15"/>
      <c r="P84" s="15"/>
      <c r="Q84" s="15"/>
    </row>
    <row r="85" spans="1:17" s="6" customFormat="1" ht="15" customHeight="1">
      <c r="A85" s="2"/>
      <c r="B85" s="2"/>
      <c r="C85" s="2"/>
      <c r="D85" s="2"/>
      <c r="F85" s="150">
        <v>50</v>
      </c>
      <c r="G85" s="150">
        <v>1.31000000000001</v>
      </c>
      <c r="H85" s="150">
        <f t="shared" si="4"/>
        <v>1.3096225975264031</v>
      </c>
      <c r="I85" s="146">
        <f t="shared" si="0"/>
        <v>-2.8809349130301927E-2</v>
      </c>
      <c r="J85" s="150">
        <f t="shared" si="5"/>
        <v>655</v>
      </c>
      <c r="K85" s="15"/>
      <c r="L85" s="15"/>
      <c r="M85" s="15"/>
      <c r="N85" s="15"/>
      <c r="O85" s="15"/>
      <c r="P85" s="15"/>
      <c r="Q85" s="15"/>
    </row>
    <row r="86" spans="1:17" s="6" customFormat="1" ht="15" customHeight="1">
      <c r="A86" s="2"/>
      <c r="B86" s="2"/>
      <c r="C86" s="2"/>
      <c r="D86" s="2"/>
      <c r="F86" s="150">
        <v>50.85</v>
      </c>
      <c r="G86" s="150">
        <v>1.3150000000000099</v>
      </c>
      <c r="H86" s="150">
        <f t="shared" si="4"/>
        <v>1.314751166580522</v>
      </c>
      <c r="I86" s="146">
        <f t="shared" si="0"/>
        <v>-1.8922693497178011E-2</v>
      </c>
      <c r="J86" s="150">
        <f t="shared" si="5"/>
        <v>668.68</v>
      </c>
      <c r="K86" s="15"/>
      <c r="L86" s="15"/>
      <c r="M86" s="15"/>
      <c r="N86" s="15"/>
      <c r="O86" s="15"/>
      <c r="P86" s="15"/>
      <c r="Q86" s="15"/>
    </row>
    <row r="87" spans="1:17" s="6" customFormat="1" ht="15" customHeight="1">
      <c r="A87" s="2"/>
      <c r="B87" s="2"/>
      <c r="C87" s="2"/>
      <c r="D87" s="2"/>
      <c r="F87" s="150">
        <v>51.71</v>
      </c>
      <c r="G87" s="150">
        <v>1.3200000000000101</v>
      </c>
      <c r="H87" s="150">
        <f t="shared" si="4"/>
        <v>1.3198886840599453</v>
      </c>
      <c r="I87" s="146">
        <f t="shared" ref="I87:I128" si="6">(H87-G87)/G87*100</f>
        <v>-8.4330257624809189E-3</v>
      </c>
      <c r="J87" s="150">
        <f t="shared" si="5"/>
        <v>682.57</v>
      </c>
      <c r="K87" s="15"/>
      <c r="L87" s="15"/>
      <c r="M87" s="15"/>
      <c r="N87" s="15"/>
      <c r="O87" s="15"/>
      <c r="P87" s="15"/>
      <c r="Q87" s="15"/>
    </row>
    <row r="88" spans="1:17" s="6" customFormat="1" ht="15" customHeight="1">
      <c r="A88" s="2"/>
      <c r="B88" s="2"/>
      <c r="C88" s="2"/>
      <c r="D88" s="2"/>
      <c r="F88" s="150">
        <v>52.56</v>
      </c>
      <c r="G88" s="150">
        <v>1.3250000000000099</v>
      </c>
      <c r="H88" s="150">
        <f t="shared" ref="H88:H128" si="7" xml:space="preserve"> 0.9933411 + 0.006338*F88 - 0.000024627*(F88-45.2708)^2 - 0.00000065456*(F88-45.2708)^3 + 0.0000000026352*(F88-45.2708)^4 + 0.00000000008595*(F88-45.2708)^5</f>
        <v>1.3249135889850367</v>
      </c>
      <c r="I88" s="146">
        <f t="shared" si="6"/>
        <v>-6.5215860357129935E-3</v>
      </c>
      <c r="J88" s="150">
        <f t="shared" ref="J88:J128" si="8">ROUND(F88*10*G88,2)</f>
        <v>696.42</v>
      </c>
      <c r="K88" s="15"/>
      <c r="L88" s="15"/>
      <c r="M88" s="15"/>
      <c r="N88" s="15"/>
      <c r="O88" s="15"/>
      <c r="P88" s="15"/>
      <c r="Q88" s="15"/>
    </row>
    <row r="89" spans="1:17" s="6" customFormat="1" ht="15" customHeight="1">
      <c r="A89" s="2"/>
      <c r="B89" s="2"/>
      <c r="C89" s="2"/>
      <c r="D89" s="2"/>
      <c r="F89" s="150">
        <v>53.41</v>
      </c>
      <c r="G89" s="150">
        <v>1.3300000000000101</v>
      </c>
      <c r="H89" s="150">
        <f t="shared" si="7"/>
        <v>1.3298839256191197</v>
      </c>
      <c r="I89" s="146">
        <f t="shared" si="6"/>
        <v>-8.7273970594240555E-3</v>
      </c>
      <c r="J89" s="150">
        <f t="shared" si="8"/>
        <v>710.35</v>
      </c>
      <c r="K89" s="15"/>
      <c r="L89" s="15"/>
      <c r="M89" s="15"/>
      <c r="N89" s="15"/>
      <c r="O89" s="15"/>
      <c r="P89" s="15"/>
      <c r="Q89" s="15"/>
    </row>
    <row r="90" spans="1:17" s="6" customFormat="1" ht="15" customHeight="1">
      <c r="A90" s="2"/>
      <c r="B90" s="2"/>
      <c r="C90" s="2"/>
      <c r="D90" s="2"/>
      <c r="F90" s="150">
        <v>54.27</v>
      </c>
      <c r="G90" s="150">
        <v>1.33500000000001</v>
      </c>
      <c r="H90" s="150">
        <f t="shared" si="7"/>
        <v>1.3348552370150968</v>
      </c>
      <c r="I90" s="146">
        <f t="shared" si="6"/>
        <v>-1.0843669281885427E-2</v>
      </c>
      <c r="J90" s="150">
        <f t="shared" si="8"/>
        <v>724.5</v>
      </c>
      <c r="K90" s="15"/>
      <c r="L90" s="15"/>
      <c r="M90" s="15"/>
      <c r="N90" s="15"/>
      <c r="O90" s="15"/>
      <c r="P90" s="15"/>
      <c r="Q90" s="15"/>
    </row>
    <row r="91" spans="1:17" s="6" customFormat="1" ht="15" customHeight="1">
      <c r="A91" s="2"/>
      <c r="B91" s="2"/>
      <c r="C91" s="2"/>
      <c r="D91" s="2"/>
      <c r="F91" s="150">
        <v>55.13</v>
      </c>
      <c r="G91" s="150">
        <v>1.3400000000000101</v>
      </c>
      <c r="H91" s="150">
        <f t="shared" si="7"/>
        <v>1.3397668081799328</v>
      </c>
      <c r="I91" s="146">
        <f t="shared" si="6"/>
        <v>-1.7402374632634596E-2</v>
      </c>
      <c r="J91" s="150">
        <f t="shared" si="8"/>
        <v>738.74</v>
      </c>
      <c r="K91" s="15"/>
      <c r="L91" s="15"/>
      <c r="M91" s="15"/>
      <c r="N91" s="15"/>
      <c r="O91" s="15"/>
      <c r="P91" s="15"/>
      <c r="Q91" s="15"/>
    </row>
    <row r="92" spans="1:17" s="6" customFormat="1" ht="15" customHeight="1">
      <c r="A92" s="2"/>
      <c r="B92" s="2"/>
      <c r="C92" s="2"/>
      <c r="D92" s="2"/>
      <c r="F92" s="150">
        <v>56.04</v>
      </c>
      <c r="G92" s="150">
        <v>1.34500000000001</v>
      </c>
      <c r="H92" s="150">
        <f t="shared" si="7"/>
        <v>1.3448968587642502</v>
      </c>
      <c r="I92" s="146">
        <f t="shared" si="6"/>
        <v>-7.6684933650347639E-3</v>
      </c>
      <c r="J92" s="150">
        <f t="shared" si="8"/>
        <v>753.74</v>
      </c>
      <c r="K92" s="15"/>
      <c r="L92" s="15"/>
      <c r="M92" s="15"/>
      <c r="N92" s="15"/>
      <c r="O92" s="15"/>
      <c r="P92" s="15"/>
      <c r="Q92" s="15"/>
    </row>
    <row r="93" spans="1:17" s="6" customFormat="1" ht="15" customHeight="1">
      <c r="A93" s="2"/>
      <c r="B93" s="2"/>
      <c r="C93" s="2"/>
      <c r="D93" s="2"/>
      <c r="F93" s="150">
        <v>56.95</v>
      </c>
      <c r="G93" s="150">
        <v>1.3500000000000101</v>
      </c>
      <c r="H93" s="150">
        <f t="shared" si="7"/>
        <v>1.3499559228810505</v>
      </c>
      <c r="I93" s="146">
        <f t="shared" si="6"/>
        <v>-3.2649717747848385E-3</v>
      </c>
      <c r="J93" s="150">
        <f t="shared" si="8"/>
        <v>768.83</v>
      </c>
      <c r="K93" s="15"/>
      <c r="L93" s="15"/>
      <c r="M93" s="15"/>
      <c r="N93" s="15"/>
      <c r="O93" s="15"/>
      <c r="P93" s="15"/>
      <c r="Q93" s="15"/>
    </row>
    <row r="94" spans="1:17" s="6" customFormat="1" ht="15" customHeight="1">
      <c r="A94" s="2"/>
      <c r="B94" s="2"/>
      <c r="C94" s="2"/>
      <c r="D94" s="2"/>
      <c r="F94" s="150">
        <v>57.85</v>
      </c>
      <c r="G94" s="150">
        <v>1.35500000000001</v>
      </c>
      <c r="H94" s="150">
        <f t="shared" si="7"/>
        <v>1.3548876764271018</v>
      </c>
      <c r="I94" s="146">
        <f t="shared" si="6"/>
        <v>-8.289562576246072E-3</v>
      </c>
      <c r="J94" s="150">
        <f t="shared" si="8"/>
        <v>783.87</v>
      </c>
      <c r="K94" s="15"/>
      <c r="L94" s="15"/>
      <c r="M94" s="15"/>
      <c r="N94" s="15"/>
      <c r="O94" s="15"/>
      <c r="P94" s="15"/>
      <c r="Q94" s="15"/>
    </row>
    <row r="95" spans="1:17" s="6" customFormat="1" ht="15" customHeight="1">
      <c r="A95" s="2"/>
      <c r="B95" s="2"/>
      <c r="C95" s="2"/>
      <c r="D95" s="2"/>
      <c r="F95" s="150">
        <v>58.78</v>
      </c>
      <c r="G95" s="150">
        <v>1.3600000000000101</v>
      </c>
      <c r="H95" s="150">
        <f t="shared" si="7"/>
        <v>1.3599070309535835</v>
      </c>
      <c r="I95" s="146">
        <f t="shared" si="6"/>
        <v>-6.8359592960763171E-3</v>
      </c>
      <c r="J95" s="150">
        <f t="shared" si="8"/>
        <v>799.41</v>
      </c>
      <c r="K95" s="15"/>
      <c r="L95" s="15"/>
      <c r="M95" s="15"/>
      <c r="N95" s="15"/>
      <c r="O95" s="15"/>
      <c r="P95" s="15"/>
      <c r="Q95" s="15"/>
    </row>
    <row r="96" spans="1:17" s="6" customFormat="1" ht="15" customHeight="1">
      <c r="A96" s="2"/>
      <c r="B96" s="2"/>
      <c r="C96" s="2"/>
      <c r="D96" s="2"/>
      <c r="F96" s="150">
        <v>59.69</v>
      </c>
      <c r="G96" s="150">
        <v>1.36500000000001</v>
      </c>
      <c r="H96" s="150">
        <f t="shared" si="7"/>
        <v>1.3647411923252448</v>
      </c>
      <c r="I96" s="146">
        <f t="shared" si="6"/>
        <v>-1.8960269213564713E-2</v>
      </c>
      <c r="J96" s="150">
        <f t="shared" si="8"/>
        <v>814.77</v>
      </c>
      <c r="K96" s="15"/>
      <c r="L96" s="15"/>
      <c r="M96" s="15"/>
      <c r="N96" s="15"/>
      <c r="O96" s="15"/>
      <c r="P96" s="15"/>
      <c r="Q96" s="15"/>
    </row>
    <row r="97" spans="1:17" s="6" customFormat="1" ht="15" customHeight="1">
      <c r="A97" s="2"/>
      <c r="B97" s="2"/>
      <c r="C97" s="2"/>
      <c r="D97" s="2"/>
      <c r="F97" s="150">
        <v>60.67</v>
      </c>
      <c r="G97" s="150">
        <v>1.3700000000000101</v>
      </c>
      <c r="H97" s="150">
        <f t="shared" si="7"/>
        <v>1.3698599878258835</v>
      </c>
      <c r="I97" s="146">
        <f t="shared" si="6"/>
        <v>-1.0219866724571071E-2</v>
      </c>
      <c r="J97" s="150">
        <f t="shared" si="8"/>
        <v>831.18</v>
      </c>
      <c r="K97" s="15"/>
      <c r="L97" s="15"/>
      <c r="M97" s="15"/>
      <c r="N97" s="15"/>
      <c r="O97" s="15"/>
      <c r="P97" s="15"/>
      <c r="Q97" s="15"/>
    </row>
    <row r="98" spans="1:17" s="6" customFormat="1" ht="15" customHeight="1">
      <c r="A98" s="2"/>
      <c r="B98" s="2"/>
      <c r="C98" s="2"/>
      <c r="D98" s="2"/>
      <c r="F98" s="150">
        <v>61.69</v>
      </c>
      <c r="G98" s="150">
        <v>1.37500000000001</v>
      </c>
      <c r="H98" s="150">
        <f t="shared" si="7"/>
        <v>1.3750898338602464</v>
      </c>
      <c r="I98" s="146">
        <f t="shared" si="6"/>
        <v>6.5333716535578628E-3</v>
      </c>
      <c r="J98" s="150">
        <f t="shared" si="8"/>
        <v>848.24</v>
      </c>
      <c r="K98" s="15"/>
      <c r="L98" s="15"/>
      <c r="M98" s="15"/>
      <c r="N98" s="15"/>
      <c r="O98" s="15"/>
      <c r="P98" s="15"/>
      <c r="Q98" s="15"/>
    </row>
    <row r="99" spans="1:17" s="6" customFormat="1" ht="15" customHeight="1">
      <c r="A99" s="2"/>
      <c r="B99" s="2"/>
      <c r="C99" s="2"/>
      <c r="D99" s="2"/>
      <c r="F99" s="150">
        <v>62.7</v>
      </c>
      <c r="G99" s="150">
        <v>1.3800000000000101</v>
      </c>
      <c r="H99" s="150">
        <f t="shared" si="7"/>
        <v>1.3801683737971666</v>
      </c>
      <c r="I99" s="146">
        <f t="shared" si="6"/>
        <v>1.2200999793949688E-2</v>
      </c>
      <c r="J99" s="150">
        <f t="shared" si="8"/>
        <v>865.26</v>
      </c>
      <c r="K99" s="15"/>
      <c r="L99" s="15"/>
      <c r="M99" s="15"/>
      <c r="N99" s="15"/>
      <c r="O99" s="15"/>
      <c r="P99" s="15"/>
      <c r="Q99" s="15"/>
    </row>
    <row r="100" spans="1:17" s="6" customFormat="1" ht="15" customHeight="1">
      <c r="A100" s="2"/>
      <c r="B100" s="2"/>
      <c r="C100" s="2"/>
      <c r="D100" s="2"/>
      <c r="F100" s="150">
        <v>63.72</v>
      </c>
      <c r="G100" s="150">
        <v>1.38500000000001</v>
      </c>
      <c r="H100" s="150">
        <f t="shared" si="7"/>
        <v>1.385194721784736</v>
      </c>
      <c r="I100" s="146">
        <f t="shared" si="6"/>
        <v>1.4059334637257314E-2</v>
      </c>
      <c r="J100" s="150">
        <f t="shared" si="8"/>
        <v>882.52</v>
      </c>
      <c r="K100" s="15"/>
      <c r="L100" s="15"/>
      <c r="M100" s="15"/>
      <c r="N100" s="15"/>
      <c r="O100" s="15"/>
      <c r="P100" s="15"/>
      <c r="Q100" s="15"/>
    </row>
    <row r="101" spans="1:17" s="6" customFormat="1" ht="15" customHeight="1">
      <c r="A101" s="2"/>
      <c r="B101" s="2"/>
      <c r="C101" s="2"/>
      <c r="D101" s="2"/>
      <c r="F101" s="150">
        <v>64.739999999999995</v>
      </c>
      <c r="G101" s="150">
        <v>1.3900000000000099</v>
      </c>
      <c r="H101" s="150">
        <f t="shared" si="7"/>
        <v>1.3901168938853226</v>
      </c>
      <c r="I101" s="146">
        <f t="shared" si="6"/>
        <v>8.409632036882192E-3</v>
      </c>
      <c r="J101" s="150">
        <f t="shared" si="8"/>
        <v>899.89</v>
      </c>
      <c r="K101" s="15"/>
      <c r="L101" s="15"/>
      <c r="M101" s="15"/>
      <c r="N101" s="15"/>
      <c r="O101" s="15"/>
      <c r="P101" s="15"/>
      <c r="Q101" s="15"/>
    </row>
    <row r="102" spans="1:17" s="6" customFormat="1" ht="15" customHeight="1">
      <c r="A102" s="2"/>
      <c r="B102" s="2"/>
      <c r="C102" s="2"/>
      <c r="D102" s="2"/>
      <c r="F102" s="150">
        <v>65.84</v>
      </c>
      <c r="G102" s="150">
        <v>1.39500000000001</v>
      </c>
      <c r="H102" s="150">
        <f t="shared" si="7"/>
        <v>1.3953073070704014</v>
      </c>
      <c r="I102" s="146">
        <f t="shared" si="6"/>
        <v>2.2029180673218036E-2</v>
      </c>
      <c r="J102" s="150">
        <f t="shared" si="8"/>
        <v>918.47</v>
      </c>
      <c r="K102" s="15"/>
      <c r="L102" s="15"/>
      <c r="M102" s="15"/>
      <c r="N102" s="15"/>
      <c r="O102" s="15"/>
      <c r="P102" s="15"/>
      <c r="Q102" s="15"/>
    </row>
    <row r="103" spans="1:17" s="6" customFormat="1" ht="15" customHeight="1">
      <c r="A103" s="2"/>
      <c r="B103" s="2"/>
      <c r="C103" s="2"/>
      <c r="D103" s="2"/>
      <c r="F103" s="150">
        <v>66.97</v>
      </c>
      <c r="G103" s="150">
        <v>1.4000000000000099</v>
      </c>
      <c r="H103" s="150">
        <f t="shared" si="7"/>
        <v>1.4005111734823914</v>
      </c>
      <c r="I103" s="146">
        <f t="shared" si="6"/>
        <v>3.6512391598678279E-2</v>
      </c>
      <c r="J103" s="150">
        <f t="shared" si="8"/>
        <v>937.58</v>
      </c>
      <c r="K103" s="15"/>
      <c r="L103" s="15"/>
      <c r="M103" s="15"/>
      <c r="N103" s="15"/>
      <c r="O103" s="15"/>
      <c r="P103" s="15"/>
      <c r="Q103" s="15"/>
    </row>
    <row r="104" spans="1:17" s="6" customFormat="1" ht="15" customHeight="1">
      <c r="A104" s="2"/>
      <c r="B104" s="2"/>
      <c r="C104" s="2"/>
      <c r="D104" s="2"/>
      <c r="F104" s="150">
        <v>68.099999999999994</v>
      </c>
      <c r="G104" s="150">
        <v>1.40500000000001</v>
      </c>
      <c r="H104" s="150">
        <f t="shared" si="7"/>
        <v>1.40558480744076</v>
      </c>
      <c r="I104" s="146">
        <f t="shared" si="6"/>
        <v>4.1623305391455721E-2</v>
      </c>
      <c r="J104" s="150">
        <f t="shared" si="8"/>
        <v>956.81</v>
      </c>
      <c r="K104" s="15"/>
      <c r="L104" s="15"/>
      <c r="M104" s="15"/>
      <c r="N104" s="15"/>
      <c r="O104" s="15"/>
      <c r="P104" s="15"/>
      <c r="Q104" s="15"/>
    </row>
    <row r="105" spans="1:17" s="6" customFormat="1" ht="15" customHeight="1">
      <c r="A105" s="2"/>
      <c r="B105" s="2"/>
      <c r="C105" s="2"/>
      <c r="D105" s="2"/>
      <c r="F105" s="150">
        <v>69.23</v>
      </c>
      <c r="G105" s="150">
        <v>1.4100000000000099</v>
      </c>
      <c r="H105" s="150">
        <f t="shared" si="7"/>
        <v>1.4105282647541364</v>
      </c>
      <c r="I105" s="146">
        <f t="shared" si="6"/>
        <v>3.746558539904115E-2</v>
      </c>
      <c r="J105" s="150">
        <f t="shared" si="8"/>
        <v>976.14</v>
      </c>
      <c r="K105" s="15"/>
      <c r="L105" s="15"/>
      <c r="M105" s="15"/>
      <c r="N105" s="15"/>
      <c r="O105" s="15"/>
      <c r="P105" s="15"/>
      <c r="Q105" s="15"/>
    </row>
    <row r="106" spans="1:17" s="6" customFormat="1" ht="15" customHeight="1">
      <c r="A106" s="2"/>
      <c r="B106" s="2"/>
      <c r="C106" s="2"/>
      <c r="D106" s="2"/>
      <c r="F106" s="150">
        <v>70.39</v>
      </c>
      <c r="G106" s="150">
        <v>1.41500000000001</v>
      </c>
      <c r="H106" s="150">
        <f t="shared" si="7"/>
        <v>1.4154681308939971</v>
      </c>
      <c r="I106" s="146">
        <f t="shared" si="6"/>
        <v>3.3083455405449769E-2</v>
      </c>
      <c r="J106" s="150">
        <f t="shared" si="8"/>
        <v>996.02</v>
      </c>
      <c r="K106" s="15"/>
      <c r="L106" s="15"/>
      <c r="M106" s="15"/>
      <c r="N106" s="15"/>
      <c r="O106" s="15"/>
      <c r="P106" s="15"/>
      <c r="Q106" s="15"/>
    </row>
    <row r="107" spans="1:17" s="6" customFormat="1" ht="15" customHeight="1">
      <c r="A107" s="2"/>
      <c r="B107" s="2"/>
      <c r="C107" s="2"/>
      <c r="D107" s="2"/>
      <c r="F107" s="150">
        <v>71.63</v>
      </c>
      <c r="G107" s="150">
        <v>1.4200000000000099</v>
      </c>
      <c r="H107" s="150">
        <f t="shared" si="7"/>
        <v>1.4205989183482335</v>
      </c>
      <c r="I107" s="146">
        <f t="shared" si="6"/>
        <v>4.2177348466447939E-2</v>
      </c>
      <c r="J107" s="150">
        <f t="shared" si="8"/>
        <v>1017.15</v>
      </c>
      <c r="K107" s="15"/>
      <c r="L107" s="15"/>
      <c r="M107" s="15"/>
      <c r="N107" s="15"/>
      <c r="O107" s="15"/>
      <c r="P107" s="15"/>
      <c r="Q107" s="15"/>
    </row>
    <row r="108" spans="1:17" s="6" customFormat="1" ht="15" customHeight="1">
      <c r="A108" s="2"/>
      <c r="B108" s="2"/>
      <c r="C108" s="2"/>
      <c r="D108" s="2"/>
      <c r="F108" s="150">
        <v>72.86</v>
      </c>
      <c r="G108" s="150">
        <v>1.42500000000001</v>
      </c>
      <c r="H108" s="150">
        <f t="shared" si="7"/>
        <v>1.4255375116310924</v>
      </c>
      <c r="I108" s="146">
        <f t="shared" si="6"/>
        <v>3.7720114461922478E-2</v>
      </c>
      <c r="J108" s="150">
        <f t="shared" si="8"/>
        <v>1038.26</v>
      </c>
      <c r="K108" s="15"/>
      <c r="L108" s="15"/>
      <c r="M108" s="15"/>
      <c r="N108" s="15"/>
      <c r="O108" s="15"/>
      <c r="P108" s="15"/>
      <c r="Q108" s="15"/>
    </row>
    <row r="109" spans="1:17" s="6" customFormat="1" ht="15" customHeight="1">
      <c r="A109" s="2"/>
      <c r="B109" s="2"/>
      <c r="C109" s="2"/>
      <c r="D109" s="2"/>
      <c r="F109" s="150">
        <v>74.09</v>
      </c>
      <c r="G109" s="150">
        <v>1.4300000000000099</v>
      </c>
      <c r="H109" s="150">
        <f t="shared" si="7"/>
        <v>1.4303287572219856</v>
      </c>
      <c r="I109" s="146">
        <f t="shared" si="6"/>
        <v>2.299001552277417E-2</v>
      </c>
      <c r="J109" s="150">
        <f t="shared" si="8"/>
        <v>1059.49</v>
      </c>
      <c r="K109" s="15"/>
      <c r="L109" s="15"/>
      <c r="M109" s="15"/>
      <c r="N109" s="15"/>
      <c r="O109" s="15"/>
      <c r="P109" s="15"/>
      <c r="Q109" s="15"/>
    </row>
    <row r="110" spans="1:17" s="6" customFormat="1" ht="15" customHeight="1">
      <c r="A110" s="2"/>
      <c r="B110" s="2"/>
      <c r="C110" s="2"/>
      <c r="D110" s="2"/>
      <c r="F110" s="150">
        <v>75.349999999999994</v>
      </c>
      <c r="G110" s="150">
        <v>1.43500000000001</v>
      </c>
      <c r="H110" s="150">
        <f t="shared" si="7"/>
        <v>1.4350878991972951</v>
      </c>
      <c r="I110" s="146">
        <f t="shared" si="6"/>
        <v>6.1253796017437922E-3</v>
      </c>
      <c r="J110" s="150">
        <f t="shared" si="8"/>
        <v>1081.27</v>
      </c>
      <c r="K110" s="15"/>
      <c r="L110" s="15"/>
      <c r="M110" s="15"/>
      <c r="N110" s="15"/>
      <c r="O110" s="15"/>
      <c r="P110" s="15"/>
      <c r="Q110" s="15"/>
    </row>
    <row r="111" spans="1:17" s="6" customFormat="1" ht="15" customHeight="1">
      <c r="A111" s="2"/>
      <c r="B111" s="2"/>
      <c r="C111" s="2"/>
      <c r="D111" s="2"/>
      <c r="F111" s="150">
        <v>76.709999999999994</v>
      </c>
      <c r="G111" s="150">
        <v>1.4400000000000099</v>
      </c>
      <c r="H111" s="150">
        <f t="shared" si="7"/>
        <v>1.4400611074628178</v>
      </c>
      <c r="I111" s="146">
        <f t="shared" si="6"/>
        <v>4.2435738061008237E-3</v>
      </c>
      <c r="J111" s="150">
        <f t="shared" si="8"/>
        <v>1104.6199999999999</v>
      </c>
      <c r="K111" s="15"/>
      <c r="L111" s="15"/>
      <c r="M111" s="15"/>
      <c r="N111" s="15"/>
      <c r="O111" s="15"/>
      <c r="P111" s="15"/>
      <c r="Q111" s="15"/>
    </row>
    <row r="112" spans="1:17" s="6" customFormat="1" ht="15" customHeight="1">
      <c r="A112" s="2"/>
      <c r="B112" s="2"/>
      <c r="C112" s="2"/>
      <c r="D112" s="2"/>
      <c r="F112" s="150">
        <v>78.069999999999993</v>
      </c>
      <c r="G112" s="150">
        <v>1.4450000000000101</v>
      </c>
      <c r="H112" s="150">
        <f t="shared" si="7"/>
        <v>1.4448715644710608</v>
      </c>
      <c r="I112" s="146">
        <f t="shared" si="6"/>
        <v>-8.8882718996024009E-3</v>
      </c>
      <c r="J112" s="150">
        <f t="shared" si="8"/>
        <v>1128.1099999999999</v>
      </c>
      <c r="K112" s="15"/>
      <c r="L112" s="15"/>
      <c r="M112" s="15"/>
      <c r="N112" s="15"/>
      <c r="O112" s="15"/>
      <c r="P112" s="15"/>
      <c r="Q112" s="15"/>
    </row>
    <row r="113" spans="1:17" s="6" customFormat="1" ht="15" customHeight="1">
      <c r="A113" s="2"/>
      <c r="B113" s="2"/>
      <c r="C113" s="2"/>
      <c r="D113" s="2"/>
      <c r="F113" s="150">
        <v>79.430000000000007</v>
      </c>
      <c r="G113" s="150">
        <v>1.4500000000000099</v>
      </c>
      <c r="H113" s="150">
        <f t="shared" si="7"/>
        <v>1.4495278896331749</v>
      </c>
      <c r="I113" s="146">
        <f t="shared" si="6"/>
        <v>-3.2559335643795116E-2</v>
      </c>
      <c r="J113" s="150">
        <f t="shared" si="8"/>
        <v>1151.74</v>
      </c>
      <c r="K113" s="15"/>
      <c r="L113" s="15"/>
      <c r="M113" s="15"/>
      <c r="N113" s="15"/>
      <c r="O113" s="15"/>
      <c r="P113" s="15"/>
      <c r="Q113" s="15"/>
    </row>
    <row r="114" spans="1:17" s="6" customFormat="1" ht="15" customHeight="1">
      <c r="A114" s="2"/>
      <c r="B114" s="2"/>
      <c r="C114" s="2"/>
      <c r="D114" s="2"/>
      <c r="F114" s="150">
        <v>80.88</v>
      </c>
      <c r="G114" s="150">
        <v>1.4550000000000101</v>
      </c>
      <c r="H114" s="150">
        <f t="shared" si="7"/>
        <v>1.4543338607893768</v>
      </c>
      <c r="I114" s="146">
        <f t="shared" si="6"/>
        <v>-4.5782763617408517E-2</v>
      </c>
      <c r="J114" s="150">
        <f t="shared" si="8"/>
        <v>1176.8</v>
      </c>
      <c r="K114" s="15"/>
      <c r="L114" s="15"/>
      <c r="M114" s="15"/>
      <c r="N114" s="15"/>
      <c r="O114" s="15"/>
      <c r="P114" s="15"/>
      <c r="Q114" s="15"/>
    </row>
    <row r="115" spans="1:17" s="6" customFormat="1" ht="15" customHeight="1">
      <c r="A115" s="2"/>
      <c r="B115" s="2"/>
      <c r="C115" s="2"/>
      <c r="D115" s="2"/>
      <c r="F115" s="150">
        <v>82.39</v>
      </c>
      <c r="G115" s="150">
        <v>1.46000000000001</v>
      </c>
      <c r="H115" s="150">
        <f t="shared" si="7"/>
        <v>1.4591795541381649</v>
      </c>
      <c r="I115" s="146">
        <f t="shared" si="6"/>
        <v>-5.6194922044180626E-2</v>
      </c>
      <c r="J115" s="150">
        <f t="shared" si="8"/>
        <v>1202.8900000000001</v>
      </c>
      <c r="K115" s="15"/>
      <c r="L115" s="15"/>
      <c r="M115" s="15"/>
      <c r="N115" s="15"/>
      <c r="O115" s="15"/>
      <c r="P115" s="15"/>
      <c r="Q115" s="15"/>
    </row>
    <row r="116" spans="1:17" s="6" customFormat="1" ht="15" customHeight="1">
      <c r="A116" s="2"/>
      <c r="B116" s="2"/>
      <c r="C116" s="2"/>
      <c r="D116" s="2"/>
      <c r="F116" s="150">
        <v>83.91</v>
      </c>
      <c r="G116" s="150">
        <v>1.4650000000000101</v>
      </c>
      <c r="H116" s="150">
        <f t="shared" si="7"/>
        <v>1.463911240495273</v>
      </c>
      <c r="I116" s="146">
        <f t="shared" si="6"/>
        <v>-7.4318054930858204E-2</v>
      </c>
      <c r="J116" s="150">
        <f t="shared" si="8"/>
        <v>1229.28</v>
      </c>
      <c r="K116" s="15"/>
      <c r="L116" s="15"/>
      <c r="M116" s="15"/>
      <c r="N116" s="15"/>
      <c r="O116" s="15"/>
      <c r="P116" s="15"/>
      <c r="Q116" s="15"/>
    </row>
    <row r="117" spans="1:17" s="6" customFormat="1" ht="15" customHeight="1">
      <c r="A117" s="2"/>
      <c r="B117" s="2"/>
      <c r="C117" s="2"/>
      <c r="D117" s="2"/>
      <c r="F117" s="150">
        <v>85.5</v>
      </c>
      <c r="G117" s="150">
        <v>1.47000000000001</v>
      </c>
      <c r="H117" s="150">
        <f t="shared" si="7"/>
        <v>1.4687263606345893</v>
      </c>
      <c r="I117" s="146">
        <f t="shared" si="6"/>
        <v>-8.664213370208694E-2</v>
      </c>
      <c r="J117" s="150">
        <f t="shared" si="8"/>
        <v>1256.8499999999999</v>
      </c>
      <c r="K117" s="15"/>
      <c r="L117" s="15"/>
      <c r="M117" s="15"/>
      <c r="N117" s="15"/>
      <c r="O117" s="15"/>
      <c r="P117" s="15"/>
      <c r="Q117" s="15"/>
    </row>
    <row r="118" spans="1:17" s="6" customFormat="1" ht="15" customHeight="1">
      <c r="A118" s="2"/>
      <c r="B118" s="2"/>
      <c r="C118" s="2"/>
      <c r="D118" s="2"/>
      <c r="F118" s="150">
        <v>87.29</v>
      </c>
      <c r="G118" s="150">
        <v>1.4750000000000101</v>
      </c>
      <c r="H118" s="150">
        <f t="shared" si="7"/>
        <v>1.4740153411867569</v>
      </c>
      <c r="I118" s="146">
        <f t="shared" si="6"/>
        <v>-6.67565297120781E-2</v>
      </c>
      <c r="J118" s="150">
        <f t="shared" si="8"/>
        <v>1287.53</v>
      </c>
      <c r="K118" s="15"/>
      <c r="L118" s="15"/>
      <c r="M118" s="15"/>
      <c r="N118" s="15"/>
      <c r="O118" s="15"/>
      <c r="P118" s="15"/>
      <c r="Q118" s="15"/>
    </row>
    <row r="119" spans="1:17" s="6" customFormat="1" ht="15" customHeight="1">
      <c r="A119" s="2"/>
      <c r="B119" s="2"/>
      <c r="C119" s="2"/>
      <c r="D119" s="2"/>
      <c r="F119" s="150">
        <v>89.07</v>
      </c>
      <c r="G119" s="150">
        <v>1.48000000000001</v>
      </c>
      <c r="H119" s="150">
        <f t="shared" si="7"/>
        <v>1.4791768885884629</v>
      </c>
      <c r="I119" s="146">
        <f t="shared" si="6"/>
        <v>-5.5615635915345386E-2</v>
      </c>
      <c r="J119" s="150">
        <f t="shared" si="8"/>
        <v>1318.24</v>
      </c>
      <c r="K119" s="15"/>
      <c r="L119" s="15"/>
      <c r="M119" s="15"/>
      <c r="N119" s="15"/>
      <c r="O119" s="15"/>
      <c r="P119" s="15"/>
      <c r="Q119" s="15"/>
    </row>
    <row r="120" spans="1:17" s="6" customFormat="1" ht="15" customHeight="1">
      <c r="A120" s="2"/>
      <c r="B120" s="2"/>
      <c r="C120" s="2"/>
      <c r="D120" s="2"/>
      <c r="F120" s="150">
        <v>91.13</v>
      </c>
      <c r="G120" s="150">
        <v>1.4850000000000101</v>
      </c>
      <c r="H120" s="150">
        <f t="shared" si="7"/>
        <v>1.4850902707112474</v>
      </c>
      <c r="I120" s="146">
        <f t="shared" si="6"/>
        <v>6.0788357735588952E-3</v>
      </c>
      <c r="J120" s="150">
        <f t="shared" si="8"/>
        <v>1353.28</v>
      </c>
      <c r="K120" s="15"/>
      <c r="L120" s="15"/>
      <c r="M120" s="15"/>
      <c r="N120" s="15"/>
      <c r="O120" s="15"/>
      <c r="P120" s="15"/>
      <c r="Q120" s="15"/>
    </row>
    <row r="121" spans="1:17" s="6" customFormat="1" ht="15" customHeight="1">
      <c r="A121" s="2"/>
      <c r="B121" s="2"/>
      <c r="C121" s="2"/>
      <c r="D121" s="2"/>
      <c r="F121" s="150">
        <v>93.49</v>
      </c>
      <c r="G121" s="150">
        <v>1.49000000000001</v>
      </c>
      <c r="H121" s="150">
        <f t="shared" si="7"/>
        <v>1.4918864013109825</v>
      </c>
      <c r="I121" s="146">
        <f t="shared" si="6"/>
        <v>0.12660411483036876</v>
      </c>
      <c r="J121" s="150">
        <f t="shared" si="8"/>
        <v>1393</v>
      </c>
      <c r="K121" s="15"/>
      <c r="L121" s="15"/>
      <c r="M121" s="15"/>
      <c r="N121" s="15"/>
      <c r="O121" s="15"/>
      <c r="P121" s="15"/>
      <c r="Q121" s="15"/>
    </row>
    <row r="122" spans="1:17" s="6" customFormat="1" ht="15" customHeight="1">
      <c r="A122" s="2"/>
      <c r="B122" s="2"/>
      <c r="C122" s="2"/>
      <c r="D122" s="2"/>
      <c r="F122" s="150">
        <v>95.46</v>
      </c>
      <c r="G122" s="150">
        <v>1.4950000000000001</v>
      </c>
      <c r="H122" s="150">
        <f t="shared" si="7"/>
        <v>1.4976720391851059</v>
      </c>
      <c r="I122" s="146">
        <f t="shared" si="6"/>
        <v>0.17873171806727989</v>
      </c>
      <c r="J122" s="150">
        <f t="shared" si="8"/>
        <v>1427.13</v>
      </c>
      <c r="K122" s="15"/>
      <c r="L122" s="15"/>
      <c r="M122" s="15"/>
      <c r="N122" s="15"/>
      <c r="O122" s="15"/>
      <c r="P122" s="15"/>
      <c r="Q122" s="15"/>
    </row>
    <row r="123" spans="1:17" s="6" customFormat="1" ht="15" customHeight="1">
      <c r="A123" s="2"/>
      <c r="B123" s="2"/>
      <c r="C123" s="2"/>
      <c r="D123" s="2"/>
      <c r="F123" s="150">
        <v>96.73</v>
      </c>
      <c r="G123" s="150">
        <v>1.5</v>
      </c>
      <c r="H123" s="150">
        <f t="shared" si="7"/>
        <v>1.5015004217061101</v>
      </c>
      <c r="I123" s="146">
        <f t="shared" si="6"/>
        <v>0.10002811374067259</v>
      </c>
      <c r="J123" s="150">
        <f t="shared" si="8"/>
        <v>1450.95</v>
      </c>
      <c r="K123" s="15"/>
      <c r="L123" s="15"/>
      <c r="M123" s="15"/>
      <c r="N123" s="15"/>
      <c r="O123" s="15"/>
      <c r="P123" s="15"/>
      <c r="Q123" s="15"/>
    </row>
    <row r="124" spans="1:17" s="6" customFormat="1" ht="15" customHeight="1">
      <c r="A124" s="2"/>
      <c r="B124" s="2"/>
      <c r="C124" s="2"/>
      <c r="D124" s="2"/>
      <c r="F124" s="150">
        <v>97.99</v>
      </c>
      <c r="G124" s="150">
        <v>1.5049999999999999</v>
      </c>
      <c r="H124" s="150">
        <f t="shared" si="7"/>
        <v>1.5054049134930383</v>
      </c>
      <c r="I124" s="146">
        <f t="shared" si="6"/>
        <v>2.6904551032451471E-2</v>
      </c>
      <c r="J124" s="150">
        <f t="shared" si="8"/>
        <v>1474.75</v>
      </c>
      <c r="K124" s="15"/>
      <c r="L124" s="15"/>
      <c r="M124" s="15"/>
      <c r="N124" s="15"/>
      <c r="O124" s="15"/>
      <c r="P124" s="15"/>
      <c r="Q124" s="15"/>
    </row>
    <row r="125" spans="1:17" s="6" customFormat="1" ht="15" customHeight="1">
      <c r="A125" s="2"/>
      <c r="B125" s="2"/>
      <c r="C125" s="2"/>
      <c r="D125" s="2"/>
      <c r="F125" s="150">
        <v>99.26</v>
      </c>
      <c r="G125" s="150">
        <v>1.51</v>
      </c>
      <c r="H125" s="150">
        <f t="shared" si="7"/>
        <v>1.5094746807418895</v>
      </c>
      <c r="I125" s="146">
        <f t="shared" si="6"/>
        <v>-3.478935484175507E-2</v>
      </c>
      <c r="J125" s="150">
        <f t="shared" si="8"/>
        <v>1498.83</v>
      </c>
      <c r="K125" s="15"/>
      <c r="L125" s="15"/>
      <c r="M125" s="15"/>
      <c r="N125" s="15"/>
      <c r="O125" s="15"/>
      <c r="P125" s="15"/>
      <c r="Q125" s="15"/>
    </row>
    <row r="126" spans="1:17" s="6" customFormat="1" ht="15" customHeight="1">
      <c r="A126" s="2"/>
      <c r="B126" s="2"/>
      <c r="C126" s="2"/>
      <c r="D126" s="2"/>
      <c r="F126" s="150">
        <v>99.52</v>
      </c>
      <c r="G126" s="150">
        <v>1.5109999999999999</v>
      </c>
      <c r="H126" s="150">
        <f t="shared" si="7"/>
        <v>1.5103270721318849</v>
      </c>
      <c r="I126" s="146">
        <f t="shared" si="6"/>
        <v>-4.4535265924223313E-2</v>
      </c>
      <c r="J126" s="150">
        <f t="shared" si="8"/>
        <v>1503.75</v>
      </c>
      <c r="K126" s="15"/>
      <c r="L126" s="15"/>
      <c r="M126" s="15"/>
      <c r="N126" s="15"/>
      <c r="O126" s="15"/>
      <c r="P126" s="15"/>
      <c r="Q126" s="15"/>
    </row>
    <row r="127" spans="1:17" s="6" customFormat="1" ht="15" customHeight="1">
      <c r="A127" s="2"/>
      <c r="B127" s="2"/>
      <c r="C127" s="2"/>
      <c r="D127" s="2"/>
      <c r="F127" s="150">
        <v>99.77</v>
      </c>
      <c r="G127" s="150">
        <v>1.512</v>
      </c>
      <c r="H127" s="150">
        <f t="shared" si="7"/>
        <v>1.5111533827808523</v>
      </c>
      <c r="I127" s="146">
        <f t="shared" si="6"/>
        <v>-5.5993202324582929E-2</v>
      </c>
      <c r="J127" s="150">
        <f t="shared" si="8"/>
        <v>1508.52</v>
      </c>
      <c r="K127" s="15"/>
      <c r="L127" s="15"/>
      <c r="M127" s="15"/>
      <c r="N127" s="15"/>
      <c r="O127" s="15"/>
      <c r="P127" s="15"/>
      <c r="Q127" s="15"/>
    </row>
    <row r="128" spans="1:17" s="6" customFormat="1" ht="15" customHeight="1">
      <c r="A128" s="2"/>
      <c r="B128" s="2"/>
      <c r="C128" s="2"/>
      <c r="D128" s="2"/>
      <c r="F128" s="150">
        <v>100</v>
      </c>
      <c r="G128" s="150">
        <v>1.5129999999999999</v>
      </c>
      <c r="H128" s="150">
        <f t="shared" si="7"/>
        <v>1.5119195939463705</v>
      </c>
      <c r="I128" s="146">
        <f t="shared" si="6"/>
        <v>-7.1408199182376536E-2</v>
      </c>
      <c r="J128" s="150">
        <f t="shared" si="8"/>
        <v>1513</v>
      </c>
      <c r="K128" s="15"/>
      <c r="L128" s="15"/>
      <c r="M128" s="15"/>
      <c r="N128" s="15"/>
      <c r="O128" s="15"/>
      <c r="P128" s="15"/>
      <c r="Q128" s="15"/>
    </row>
    <row r="129" spans="1:17" s="6" customFormat="1" ht="15" customHeight="1">
      <c r="A129" s="2"/>
      <c r="B129" s="2"/>
      <c r="C129" s="2"/>
      <c r="D129" s="2"/>
      <c r="E129" s="2"/>
      <c r="F129" s="2"/>
      <c r="G129" s="2"/>
      <c r="H129" s="2"/>
      <c r="I129" s="2"/>
      <c r="J129" s="2"/>
      <c r="K129" s="15"/>
      <c r="L129" s="15"/>
      <c r="M129" s="15"/>
      <c r="N129" s="15"/>
      <c r="O129" s="15"/>
      <c r="P129" s="15"/>
      <c r="Q129" s="15"/>
    </row>
    <row r="130" spans="1:17" s="6" customFormat="1" ht="15" customHeight="1">
      <c r="A130" s="2"/>
      <c r="B130" s="2"/>
      <c r="C130" s="2"/>
      <c r="D130" s="2"/>
      <c r="E130" s="2"/>
      <c r="F130" s="2"/>
      <c r="G130" s="2"/>
      <c r="H130" s="2"/>
      <c r="I130" s="2"/>
      <c r="J130" s="2"/>
      <c r="K130" s="15"/>
      <c r="L130" s="15"/>
      <c r="M130" s="15"/>
      <c r="N130" s="15"/>
      <c r="O130" s="15"/>
      <c r="P130" s="15"/>
      <c r="Q130" s="15"/>
    </row>
    <row r="131" spans="1:17" s="6" customFormat="1" ht="15" customHeight="1">
      <c r="A131" s="2"/>
      <c r="B131" s="2"/>
      <c r="C131" s="2"/>
      <c r="D131" s="2"/>
      <c r="E131" s="2"/>
      <c r="F131" s="2"/>
      <c r="G131" s="2"/>
      <c r="H131" s="2"/>
      <c r="I131" s="2"/>
      <c r="J131" s="2"/>
      <c r="K131" s="15"/>
      <c r="L131" s="15"/>
      <c r="M131" s="15"/>
      <c r="N131" s="15"/>
      <c r="O131" s="15"/>
      <c r="P131" s="15"/>
      <c r="Q131" s="15"/>
    </row>
    <row r="132" spans="1:17" s="6" customFormat="1" ht="15" customHeight="1">
      <c r="A132" s="2"/>
      <c r="B132" s="2"/>
      <c r="C132" s="2"/>
      <c r="D132" s="2"/>
      <c r="E132" s="2"/>
      <c r="F132" s="2"/>
      <c r="G132" s="2"/>
      <c r="H132" s="2"/>
      <c r="I132" s="2"/>
      <c r="J132" s="2"/>
      <c r="K132" s="15"/>
      <c r="L132" s="15"/>
      <c r="M132" s="15"/>
      <c r="N132" s="15"/>
      <c r="O132" s="15"/>
      <c r="P132" s="15"/>
      <c r="Q132" s="15"/>
    </row>
    <row r="133" spans="1:17" s="6" customFormat="1" ht="15" customHeight="1">
      <c r="A133" s="2"/>
      <c r="B133" s="2"/>
      <c r="C133" s="2"/>
      <c r="D133" s="2"/>
      <c r="E133" s="2"/>
      <c r="F133" s="2"/>
      <c r="G133" s="2"/>
      <c r="H133" s="2"/>
      <c r="I133" s="2"/>
      <c r="J133" s="2"/>
      <c r="K133" s="15"/>
      <c r="L133" s="15"/>
      <c r="M133" s="15"/>
      <c r="N133" s="15"/>
      <c r="O133" s="15"/>
      <c r="P133" s="15"/>
      <c r="Q133" s="15"/>
    </row>
    <row r="134" spans="1:17" s="6" customFormat="1" ht="15" customHeight="1">
      <c r="A134" s="2"/>
      <c r="B134" s="2"/>
      <c r="C134" s="2"/>
      <c r="D134" s="2"/>
      <c r="E134" s="2"/>
      <c r="F134" s="2"/>
      <c r="G134" s="2"/>
      <c r="H134" s="2"/>
      <c r="I134" s="2"/>
      <c r="J134" s="2"/>
      <c r="K134" s="15"/>
      <c r="L134" s="15"/>
      <c r="M134" s="15"/>
      <c r="N134" s="15"/>
      <c r="O134" s="15"/>
      <c r="P134" s="15"/>
      <c r="Q134" s="15"/>
    </row>
    <row r="135" spans="1:17" s="6" customFormat="1" ht="15" customHeight="1">
      <c r="A135" s="2"/>
      <c r="B135" s="2"/>
      <c r="C135" s="2"/>
      <c r="D135" s="2"/>
      <c r="E135" s="2"/>
      <c r="F135" s="2"/>
      <c r="G135" s="2"/>
      <c r="H135" s="2"/>
      <c r="I135" s="2"/>
      <c r="J135" s="2"/>
      <c r="K135" s="15"/>
      <c r="L135" s="15"/>
      <c r="M135" s="15"/>
      <c r="N135" s="15"/>
      <c r="O135" s="15"/>
      <c r="P135" s="15"/>
      <c r="Q135" s="15"/>
    </row>
    <row r="136" spans="1:17" s="6" customFormat="1" ht="15" customHeight="1">
      <c r="A136" s="2"/>
      <c r="B136" s="2"/>
      <c r="C136" s="2"/>
      <c r="D136" s="2"/>
      <c r="E136" s="2"/>
      <c r="F136" s="2"/>
      <c r="G136" s="2"/>
      <c r="H136" s="2"/>
      <c r="I136" s="2"/>
      <c r="J136" s="2"/>
      <c r="K136" s="15"/>
      <c r="L136" s="15"/>
      <c r="M136" s="15"/>
      <c r="N136" s="15"/>
      <c r="O136" s="15"/>
      <c r="P136" s="15"/>
      <c r="Q136" s="15"/>
    </row>
    <row r="137" spans="1:17" s="6" customFormat="1" ht="15" customHeight="1">
      <c r="A137" s="2"/>
      <c r="B137" s="2"/>
      <c r="C137" s="2"/>
      <c r="D137" s="2"/>
      <c r="E137" s="2"/>
      <c r="F137" s="2"/>
      <c r="G137" s="2"/>
      <c r="H137" s="2"/>
      <c r="I137" s="2"/>
      <c r="J137" s="2"/>
      <c r="K137" s="15"/>
      <c r="L137" s="15"/>
      <c r="M137" s="15"/>
      <c r="N137" s="15"/>
      <c r="O137" s="15"/>
      <c r="P137" s="15"/>
      <c r="Q137" s="15"/>
    </row>
    <row r="138" spans="1:17" s="6" customFormat="1" ht="15" customHeight="1">
      <c r="A138" s="2"/>
      <c r="B138" s="2"/>
      <c r="C138" s="2"/>
      <c r="D138" s="2"/>
      <c r="E138" s="2"/>
      <c r="F138" s="2"/>
      <c r="G138" s="2"/>
      <c r="H138" s="2"/>
      <c r="I138" s="2"/>
      <c r="J138" s="2"/>
      <c r="K138" s="15"/>
      <c r="L138" s="15"/>
      <c r="M138" s="15"/>
      <c r="N138" s="15"/>
      <c r="O138" s="15"/>
      <c r="P138" s="15"/>
      <c r="Q138" s="15"/>
    </row>
    <row r="139" spans="1:17" s="6" customFormat="1" ht="15" customHeight="1">
      <c r="A139" s="2"/>
      <c r="B139" s="2"/>
      <c r="C139" s="2"/>
      <c r="D139" s="2"/>
      <c r="E139" s="2"/>
      <c r="F139" s="2"/>
      <c r="G139" s="2"/>
      <c r="H139" s="2"/>
      <c r="I139" s="2"/>
      <c r="J139" s="2"/>
      <c r="K139" s="15"/>
      <c r="L139" s="15"/>
      <c r="M139" s="15"/>
      <c r="N139" s="15"/>
      <c r="O139" s="15"/>
      <c r="P139" s="15"/>
      <c r="Q139" s="15"/>
    </row>
    <row r="140" spans="1:17" s="6" customFormat="1" ht="15" customHeight="1">
      <c r="A140" s="2"/>
      <c r="B140" s="2"/>
      <c r="C140" s="2"/>
      <c r="D140" s="2"/>
      <c r="E140" s="2"/>
      <c r="F140" s="2"/>
      <c r="G140" s="2"/>
      <c r="H140" s="2"/>
      <c r="I140" s="2"/>
      <c r="J140" s="2"/>
      <c r="K140" s="15"/>
      <c r="L140" s="15"/>
      <c r="M140" s="15"/>
      <c r="N140" s="15"/>
      <c r="O140" s="15"/>
      <c r="P140" s="15"/>
      <c r="Q140" s="15"/>
    </row>
    <row r="141" spans="1:17" s="6" customFormat="1" ht="15" customHeight="1">
      <c r="A141" s="2"/>
      <c r="B141" s="2"/>
      <c r="C141" s="2"/>
      <c r="D141" s="2"/>
      <c r="E141" s="2"/>
      <c r="F141" s="2"/>
      <c r="G141" s="2"/>
      <c r="H141" s="2"/>
      <c r="I141" s="2"/>
      <c r="J141" s="2"/>
      <c r="K141" s="15"/>
      <c r="L141" s="15"/>
      <c r="M141" s="15"/>
      <c r="N141" s="15"/>
      <c r="O141" s="15"/>
      <c r="P141" s="15"/>
      <c r="Q141" s="15"/>
    </row>
    <row r="142" spans="1:17" s="6" customFormat="1" ht="15" customHeight="1">
      <c r="A142" s="2"/>
      <c r="B142" s="2"/>
      <c r="C142" s="2"/>
      <c r="D142" s="2"/>
      <c r="E142" s="2"/>
      <c r="F142" s="2"/>
      <c r="G142" s="2"/>
      <c r="H142" s="2"/>
      <c r="I142" s="2"/>
      <c r="J142" s="2"/>
      <c r="K142" s="15"/>
      <c r="L142" s="15"/>
      <c r="M142" s="15"/>
      <c r="N142" s="15"/>
      <c r="O142" s="15"/>
      <c r="P142" s="15"/>
      <c r="Q142" s="15"/>
    </row>
    <row r="143" spans="1:17" s="6" customFormat="1" ht="15" customHeight="1">
      <c r="A143" s="2"/>
      <c r="B143" s="2"/>
      <c r="C143" s="2"/>
      <c r="D143" s="2"/>
      <c r="E143" s="2"/>
      <c r="F143" s="2"/>
      <c r="G143" s="2"/>
      <c r="H143" s="2"/>
      <c r="I143" s="2"/>
      <c r="J143" s="2"/>
      <c r="K143" s="15"/>
      <c r="L143" s="15"/>
      <c r="M143" s="15"/>
      <c r="N143" s="15"/>
      <c r="O143" s="15"/>
      <c r="P143" s="15"/>
      <c r="Q143" s="15"/>
    </row>
    <row r="144" spans="1:17" s="6" customFormat="1" ht="15" customHeight="1">
      <c r="A144" s="2"/>
      <c r="B144" s="2"/>
      <c r="C144" s="2"/>
      <c r="D144" s="2"/>
      <c r="E144" s="2"/>
      <c r="F144" s="2"/>
      <c r="G144" s="2"/>
      <c r="H144" s="2"/>
      <c r="I144" s="2"/>
      <c r="J144" s="2"/>
      <c r="K144" s="15"/>
      <c r="L144" s="15"/>
      <c r="M144" s="15"/>
      <c r="N144" s="15"/>
      <c r="O144" s="15"/>
      <c r="P144" s="15"/>
      <c r="Q144" s="15"/>
    </row>
    <row r="145" spans="1:17" s="6" customFormat="1" ht="15" customHeight="1">
      <c r="A145" s="2"/>
      <c r="B145" s="2"/>
      <c r="C145" s="2"/>
      <c r="D145" s="2"/>
      <c r="E145" s="2"/>
      <c r="F145" s="2"/>
      <c r="G145" s="2"/>
      <c r="H145" s="2"/>
      <c r="I145" s="2"/>
      <c r="J145" s="2"/>
      <c r="K145" s="15"/>
      <c r="L145" s="15"/>
      <c r="M145" s="15"/>
      <c r="N145" s="15"/>
      <c r="O145" s="15"/>
      <c r="P145" s="15"/>
      <c r="Q145" s="15"/>
    </row>
    <row r="146" spans="1:17" s="6" customFormat="1" ht="15" customHeight="1">
      <c r="A146" s="2"/>
      <c r="B146" s="2"/>
      <c r="C146" s="2"/>
      <c r="D146" s="2"/>
      <c r="E146" s="2"/>
      <c r="F146" s="2"/>
      <c r="G146" s="2"/>
      <c r="H146" s="2"/>
      <c r="I146" s="2"/>
      <c r="J146" s="2"/>
      <c r="K146" s="15"/>
      <c r="L146" s="15"/>
      <c r="M146" s="15"/>
      <c r="N146" s="15"/>
      <c r="O146" s="15"/>
      <c r="P146" s="15"/>
      <c r="Q146" s="15"/>
    </row>
    <row r="147" spans="1:17" s="6" customFormat="1" ht="15" customHeight="1">
      <c r="A147" s="2"/>
      <c r="B147" s="2"/>
      <c r="C147" s="2"/>
      <c r="D147" s="2"/>
      <c r="E147" s="2"/>
      <c r="F147" s="2"/>
      <c r="G147" s="2"/>
      <c r="H147" s="2"/>
      <c r="I147" s="2"/>
      <c r="J147" s="2"/>
      <c r="K147" s="15"/>
      <c r="L147" s="15"/>
      <c r="M147" s="15"/>
      <c r="N147" s="15"/>
      <c r="O147" s="15"/>
      <c r="P147" s="15"/>
      <c r="Q147" s="15"/>
    </row>
    <row r="148" spans="1:17" s="6" customFormat="1" ht="15" customHeight="1">
      <c r="A148" s="2"/>
      <c r="B148" s="2"/>
      <c r="C148" s="2"/>
      <c r="D148" s="2"/>
      <c r="E148" s="2"/>
      <c r="F148" s="2"/>
      <c r="G148" s="2"/>
      <c r="H148" s="2"/>
      <c r="I148" s="2"/>
      <c r="J148" s="2"/>
      <c r="K148" s="15"/>
      <c r="L148" s="15"/>
      <c r="M148" s="15"/>
      <c r="N148" s="15"/>
      <c r="O148" s="15"/>
      <c r="P148" s="15"/>
      <c r="Q148" s="15"/>
    </row>
    <row r="149" spans="1:17" s="6" customFormat="1" ht="15" customHeight="1">
      <c r="A149" s="2"/>
      <c r="B149" s="2"/>
      <c r="C149" s="2"/>
      <c r="D149" s="2"/>
      <c r="E149" s="2"/>
      <c r="F149" s="2"/>
      <c r="G149" s="2"/>
      <c r="H149" s="2"/>
      <c r="I149" s="2"/>
      <c r="J149" s="2"/>
      <c r="K149" s="15"/>
      <c r="L149" s="15"/>
      <c r="M149" s="15"/>
      <c r="N149" s="15"/>
      <c r="O149" s="15"/>
      <c r="P149" s="15"/>
      <c r="Q149" s="15"/>
    </row>
    <row r="150" spans="1:17" s="6" customFormat="1" ht="15" customHeight="1">
      <c r="A150" s="2"/>
      <c r="B150" s="2"/>
      <c r="C150" s="2"/>
      <c r="D150" s="2"/>
      <c r="E150" s="2"/>
      <c r="F150" s="2"/>
      <c r="G150" s="2"/>
      <c r="H150" s="2"/>
      <c r="I150" s="2"/>
      <c r="J150" s="2"/>
      <c r="K150" s="15"/>
      <c r="L150" s="15"/>
      <c r="M150" s="15"/>
      <c r="N150" s="15"/>
      <c r="O150" s="15"/>
      <c r="P150" s="15"/>
      <c r="Q150" s="15"/>
    </row>
    <row r="151" spans="1:17" s="6" customFormat="1" ht="15" customHeight="1">
      <c r="A151" s="2"/>
      <c r="B151" s="2"/>
      <c r="C151" s="2"/>
      <c r="D151" s="2"/>
      <c r="E151" s="2"/>
      <c r="F151" s="2"/>
      <c r="G151" s="2"/>
      <c r="H151" s="2"/>
      <c r="I151" s="2"/>
      <c r="J151" s="2"/>
      <c r="K151" s="15"/>
      <c r="L151" s="15"/>
      <c r="M151" s="15"/>
      <c r="N151" s="15"/>
      <c r="O151" s="15"/>
      <c r="P151" s="15"/>
      <c r="Q151" s="15"/>
    </row>
    <row r="152" spans="1:17" s="6" customFormat="1" ht="15" customHeight="1">
      <c r="A152" s="2"/>
      <c r="B152" s="2"/>
      <c r="C152" s="2"/>
      <c r="D152" s="2"/>
      <c r="E152" s="2"/>
      <c r="F152" s="2"/>
      <c r="G152" s="2"/>
      <c r="H152" s="2"/>
      <c r="I152" s="2"/>
      <c r="J152" s="2"/>
      <c r="K152" s="15"/>
      <c r="L152" s="15"/>
      <c r="M152" s="15"/>
      <c r="N152" s="15"/>
      <c r="O152" s="15"/>
      <c r="P152" s="15"/>
      <c r="Q152" s="15"/>
    </row>
    <row r="153" spans="1:17" s="6" customFormat="1" ht="15" customHeight="1">
      <c r="A153" s="2"/>
      <c r="B153" s="2"/>
      <c r="C153" s="2"/>
      <c r="D153" s="2"/>
      <c r="E153" s="2"/>
      <c r="F153" s="2"/>
      <c r="G153" s="2"/>
      <c r="H153" s="2"/>
      <c r="I153" s="2"/>
      <c r="J153" s="2"/>
      <c r="K153" s="15"/>
      <c r="L153" s="15"/>
      <c r="M153" s="15"/>
      <c r="N153" s="15"/>
      <c r="O153" s="15"/>
      <c r="P153" s="15"/>
      <c r="Q153" s="15"/>
    </row>
    <row r="154" spans="1:17" s="6" customFormat="1" ht="15" customHeight="1">
      <c r="A154" s="2"/>
      <c r="B154" s="2"/>
      <c r="C154" s="2"/>
      <c r="D154" s="2"/>
      <c r="E154" s="2"/>
      <c r="F154" s="2"/>
      <c r="G154" s="2"/>
      <c r="H154" s="2"/>
      <c r="I154" s="2"/>
      <c r="J154" s="2"/>
      <c r="K154" s="15"/>
      <c r="L154" s="15"/>
      <c r="M154" s="15"/>
      <c r="N154" s="15"/>
      <c r="O154" s="15"/>
      <c r="P154" s="15"/>
      <c r="Q154" s="15"/>
    </row>
    <row r="155" spans="1:17" s="6" customFormat="1" ht="15" customHeight="1">
      <c r="A155" s="2"/>
      <c r="B155" s="2"/>
      <c r="C155" s="2"/>
      <c r="D155" s="2"/>
      <c r="E155" s="2"/>
      <c r="F155" s="2"/>
      <c r="G155" s="2"/>
      <c r="H155" s="2"/>
      <c r="I155" s="2"/>
      <c r="J155" s="2"/>
      <c r="K155" s="15"/>
      <c r="L155" s="15"/>
      <c r="M155" s="15"/>
      <c r="N155" s="15"/>
      <c r="O155" s="15"/>
      <c r="P155" s="15"/>
      <c r="Q155" s="15"/>
    </row>
    <row r="156" spans="1:17" s="6" customFormat="1" ht="15" customHeight="1">
      <c r="A156" s="2"/>
      <c r="B156" s="2"/>
      <c r="C156" s="2"/>
      <c r="D156" s="2"/>
      <c r="E156" s="2"/>
      <c r="F156" s="2"/>
      <c r="G156" s="2"/>
      <c r="H156" s="2"/>
      <c r="I156" s="2"/>
      <c r="J156" s="2"/>
      <c r="K156" s="15"/>
      <c r="L156" s="15"/>
      <c r="M156" s="15"/>
      <c r="N156" s="15"/>
      <c r="O156" s="15"/>
      <c r="P156" s="15"/>
      <c r="Q156" s="15"/>
    </row>
    <row r="157" spans="1:17" s="6" customFormat="1" ht="15" customHeight="1">
      <c r="A157" s="2"/>
      <c r="B157" s="2"/>
      <c r="C157" s="2"/>
      <c r="D157" s="2"/>
      <c r="E157" s="2"/>
      <c r="F157" s="2"/>
      <c r="G157" s="2"/>
      <c r="H157" s="2"/>
      <c r="I157" s="2"/>
      <c r="J157" s="2"/>
      <c r="K157" s="15"/>
      <c r="L157" s="15"/>
      <c r="M157" s="15"/>
      <c r="N157" s="15"/>
      <c r="O157" s="15"/>
      <c r="P157" s="15"/>
      <c r="Q157" s="15"/>
    </row>
    <row r="158" spans="1:17" s="6" customFormat="1" ht="15" customHeight="1">
      <c r="A158" s="2"/>
      <c r="B158" s="2"/>
      <c r="C158" s="2"/>
      <c r="D158" s="2"/>
      <c r="E158" s="2"/>
      <c r="F158" s="2"/>
      <c r="G158" s="2"/>
      <c r="H158" s="2"/>
      <c r="I158" s="2"/>
      <c r="J158" s="2"/>
      <c r="K158" s="15"/>
      <c r="L158" s="15"/>
      <c r="M158" s="15"/>
      <c r="N158" s="15"/>
      <c r="O158" s="15"/>
      <c r="P158" s="15"/>
      <c r="Q158" s="15"/>
    </row>
    <row r="159" spans="1:17" s="6" customFormat="1" ht="15" customHeight="1">
      <c r="A159" s="2"/>
      <c r="B159" s="2"/>
      <c r="C159" s="2"/>
      <c r="D159" s="2"/>
      <c r="E159" s="2"/>
      <c r="F159" s="2"/>
      <c r="G159" s="2"/>
      <c r="H159" s="2"/>
      <c r="I159" s="2"/>
      <c r="J159" s="2"/>
      <c r="K159" s="15"/>
      <c r="L159" s="15"/>
      <c r="M159" s="15"/>
      <c r="N159" s="15"/>
      <c r="O159" s="15"/>
      <c r="P159" s="15"/>
      <c r="Q159" s="15"/>
    </row>
    <row r="160" spans="1:17" s="6" customFormat="1" ht="15" customHeight="1">
      <c r="A160" s="2"/>
      <c r="B160" s="2"/>
      <c r="C160" s="2"/>
      <c r="D160" s="2"/>
      <c r="E160" s="2"/>
      <c r="F160" s="2"/>
      <c r="G160" s="2"/>
      <c r="H160" s="2"/>
      <c r="I160" s="2"/>
      <c r="J160" s="2"/>
      <c r="K160" s="15"/>
      <c r="L160" s="15"/>
      <c r="M160" s="15"/>
      <c r="N160" s="15"/>
      <c r="O160" s="15"/>
      <c r="P160" s="15"/>
      <c r="Q160" s="15"/>
    </row>
    <row r="161" spans="1:17" s="6" customFormat="1" ht="15" customHeight="1">
      <c r="A161" s="2"/>
      <c r="B161" s="2"/>
      <c r="C161" s="2"/>
      <c r="D161" s="2"/>
      <c r="E161" s="2"/>
      <c r="F161" s="2"/>
      <c r="G161" s="2"/>
      <c r="H161" s="2"/>
      <c r="I161" s="2"/>
      <c r="J161" s="2"/>
      <c r="K161" s="15"/>
      <c r="L161" s="15"/>
      <c r="M161" s="15"/>
      <c r="N161" s="15"/>
      <c r="O161" s="15"/>
      <c r="P161" s="15"/>
      <c r="Q161" s="15"/>
    </row>
    <row r="162" spans="1:17" s="6" customFormat="1" ht="15" customHeight="1">
      <c r="A162" s="2"/>
      <c r="B162" s="2"/>
      <c r="C162" s="2"/>
      <c r="D162" s="2"/>
      <c r="E162" s="2"/>
      <c r="F162" s="2"/>
      <c r="G162" s="2"/>
      <c r="H162" s="2"/>
      <c r="I162" s="2"/>
      <c r="J162" s="2"/>
      <c r="K162" s="15"/>
      <c r="L162" s="15"/>
      <c r="M162" s="15"/>
      <c r="N162" s="15"/>
      <c r="O162" s="15"/>
      <c r="P162" s="15"/>
      <c r="Q162" s="15"/>
    </row>
    <row r="163" spans="1:17" s="6" customFormat="1" ht="15" customHeight="1">
      <c r="A163" s="2"/>
      <c r="B163" s="2"/>
      <c r="C163" s="2"/>
      <c r="D163" s="2"/>
      <c r="E163" s="2"/>
      <c r="F163" s="2"/>
      <c r="G163" s="2"/>
      <c r="H163" s="2"/>
      <c r="I163" s="2"/>
      <c r="J163" s="2"/>
      <c r="K163" s="15"/>
      <c r="L163" s="15"/>
      <c r="M163" s="15"/>
      <c r="N163" s="15"/>
      <c r="O163" s="15"/>
      <c r="P163" s="15"/>
      <c r="Q163" s="15"/>
    </row>
    <row r="164" spans="1:17" s="6" customFormat="1" ht="15" customHeight="1">
      <c r="A164" s="2"/>
      <c r="B164" s="2"/>
      <c r="C164" s="2"/>
      <c r="D164" s="2"/>
      <c r="E164" s="2"/>
      <c r="F164" s="2"/>
      <c r="G164" s="2"/>
      <c r="H164" s="2"/>
      <c r="I164" s="2"/>
      <c r="J164" s="2"/>
      <c r="K164" s="15"/>
      <c r="L164" s="15"/>
      <c r="M164" s="15"/>
      <c r="N164" s="15"/>
      <c r="O164" s="15"/>
      <c r="P164" s="15"/>
      <c r="Q164" s="15"/>
    </row>
    <row r="165" spans="1:17" s="6" customFormat="1" ht="15" customHeight="1">
      <c r="A165" s="2"/>
      <c r="B165" s="2"/>
      <c r="C165" s="2"/>
      <c r="D165" s="2"/>
      <c r="E165" s="2"/>
      <c r="F165" s="2"/>
      <c r="G165" s="2"/>
      <c r="H165" s="2"/>
      <c r="I165" s="2"/>
      <c r="J165" s="2"/>
      <c r="K165" s="15"/>
      <c r="L165" s="15"/>
      <c r="M165" s="15"/>
      <c r="N165" s="15"/>
      <c r="O165" s="15"/>
      <c r="P165" s="15"/>
      <c r="Q165" s="15"/>
    </row>
    <row r="166" spans="1:17" s="6" customFormat="1" ht="15" customHeight="1">
      <c r="A166" s="2"/>
      <c r="B166" s="2"/>
      <c r="C166" s="2"/>
      <c r="D166" s="2"/>
      <c r="E166" s="2"/>
      <c r="F166" s="2"/>
      <c r="G166" s="2"/>
      <c r="H166" s="2"/>
      <c r="I166" s="2"/>
      <c r="J166" s="2"/>
      <c r="K166" s="15"/>
      <c r="L166" s="15"/>
      <c r="M166" s="15"/>
      <c r="N166" s="15"/>
      <c r="O166" s="15"/>
      <c r="P166" s="15"/>
      <c r="Q166" s="15"/>
    </row>
    <row r="167" spans="1:17" s="6" customFormat="1" ht="15" customHeight="1">
      <c r="A167" s="2"/>
      <c r="B167" s="2"/>
      <c r="C167" s="2"/>
      <c r="D167" s="2"/>
      <c r="E167" s="2"/>
      <c r="F167" s="2"/>
      <c r="G167" s="2"/>
      <c r="H167" s="2"/>
      <c r="I167" s="2"/>
      <c r="J167" s="2"/>
      <c r="K167" s="15"/>
      <c r="L167" s="15"/>
      <c r="M167" s="15"/>
      <c r="N167" s="15"/>
      <c r="O167" s="15"/>
      <c r="P167" s="15"/>
      <c r="Q167" s="15"/>
    </row>
    <row r="168" spans="1:17" s="6" customFormat="1" ht="15" customHeight="1">
      <c r="A168" s="2"/>
      <c r="B168" s="2"/>
      <c r="C168" s="2"/>
      <c r="D168" s="2"/>
      <c r="E168" s="2"/>
      <c r="F168" s="2"/>
      <c r="G168" s="2"/>
      <c r="H168" s="2"/>
      <c r="I168" s="2"/>
      <c r="J168" s="2"/>
      <c r="K168" s="15"/>
      <c r="L168" s="15"/>
      <c r="M168" s="15"/>
      <c r="N168" s="15"/>
      <c r="O168" s="15"/>
      <c r="P168" s="15"/>
      <c r="Q168" s="15"/>
    </row>
    <row r="169" spans="1:17" s="6" customFormat="1" ht="15" customHeight="1">
      <c r="A169" s="2"/>
      <c r="B169" s="2"/>
      <c r="C169" s="2"/>
      <c r="D169" s="2"/>
      <c r="E169" s="2"/>
      <c r="F169" s="2"/>
      <c r="G169" s="2"/>
      <c r="H169" s="2"/>
      <c r="I169" s="2"/>
      <c r="J169" s="2"/>
      <c r="K169" s="15"/>
      <c r="L169" s="15"/>
      <c r="M169" s="15"/>
      <c r="N169" s="15"/>
      <c r="O169" s="15"/>
      <c r="P169" s="15"/>
      <c r="Q169" s="15"/>
    </row>
    <row r="170" spans="1:17" ht="15" customHeight="1"/>
    <row r="171" spans="1:17" ht="15" customHeight="1"/>
    <row r="172" spans="1:17" customFormat="1" ht="15" customHeight="1">
      <c r="K172" s="50"/>
      <c r="L172" s="50"/>
      <c r="M172" s="50"/>
      <c r="N172" s="50"/>
      <c r="O172" s="50"/>
      <c r="P172" s="50"/>
      <c r="Q172" s="50"/>
    </row>
    <row r="173" spans="1:17" customFormat="1" ht="15" customHeight="1">
      <c r="K173" s="50"/>
      <c r="L173" s="50"/>
      <c r="M173" s="50"/>
      <c r="N173" s="50"/>
      <c r="O173" s="50"/>
      <c r="P173" s="50"/>
      <c r="Q173" s="50"/>
    </row>
    <row r="174" spans="1:17" customFormat="1" ht="15" customHeight="1">
      <c r="K174" s="50"/>
      <c r="L174" s="50"/>
      <c r="M174" s="50"/>
      <c r="N174" s="50"/>
      <c r="O174" s="50"/>
      <c r="P174" s="50"/>
      <c r="Q174" s="50"/>
    </row>
    <row r="175" spans="1:17" customFormat="1" ht="15" customHeight="1">
      <c r="K175" s="50"/>
      <c r="L175" s="50"/>
      <c r="M175" s="50"/>
      <c r="N175" s="50"/>
      <c r="O175" s="50"/>
      <c r="P175" s="50"/>
      <c r="Q175" s="50"/>
    </row>
    <row r="176" spans="1:17" customFormat="1" ht="15" customHeight="1">
      <c r="K176" s="50"/>
      <c r="L176" s="50"/>
      <c r="M176" s="50"/>
      <c r="N176" s="50"/>
      <c r="O176" s="50"/>
      <c r="P176" s="50"/>
      <c r="Q176" s="50"/>
    </row>
    <row r="177" spans="11:17" customFormat="1" ht="15" customHeight="1">
      <c r="K177" s="50"/>
      <c r="L177" s="50"/>
      <c r="M177" s="50"/>
      <c r="N177" s="50"/>
      <c r="O177" s="50"/>
      <c r="P177" s="50"/>
      <c r="Q177" s="50"/>
    </row>
    <row r="178" spans="11:17" customFormat="1" ht="15" customHeight="1">
      <c r="K178" s="50"/>
      <c r="L178" s="50"/>
      <c r="M178" s="50"/>
      <c r="N178" s="50"/>
      <c r="O178" s="50"/>
      <c r="P178" s="50"/>
      <c r="Q178" s="50"/>
    </row>
    <row r="179" spans="11:17" customFormat="1" ht="15" customHeight="1">
      <c r="K179" s="50"/>
      <c r="L179" s="50"/>
      <c r="M179" s="50"/>
      <c r="N179" s="50"/>
      <c r="O179" s="50"/>
      <c r="P179" s="50"/>
      <c r="Q179" s="50"/>
    </row>
    <row r="180" spans="11:17" customFormat="1" ht="15" customHeight="1">
      <c r="K180" s="50"/>
      <c r="L180" s="50"/>
      <c r="M180" s="50"/>
      <c r="N180" s="50"/>
      <c r="O180" s="50"/>
      <c r="P180" s="50"/>
      <c r="Q180" s="50"/>
    </row>
    <row r="181" spans="11:17" customFormat="1" ht="15" customHeight="1">
      <c r="K181" s="50"/>
      <c r="L181" s="50"/>
      <c r="M181" s="50"/>
      <c r="N181" s="50"/>
      <c r="O181" s="50"/>
      <c r="P181" s="50"/>
      <c r="Q181" s="50"/>
    </row>
    <row r="182" spans="11:17" customFormat="1" ht="15" customHeight="1">
      <c r="K182" s="50"/>
      <c r="L182" s="50"/>
      <c r="M182" s="50"/>
      <c r="N182" s="50"/>
      <c r="O182" s="50"/>
      <c r="P182" s="50"/>
      <c r="Q182" s="50"/>
    </row>
    <row r="183" spans="11:17" customFormat="1" ht="15" customHeight="1">
      <c r="K183" s="50"/>
      <c r="L183" s="50"/>
      <c r="M183" s="50"/>
      <c r="N183" s="50"/>
      <c r="O183" s="50"/>
      <c r="P183" s="50"/>
      <c r="Q183" s="50"/>
    </row>
    <row r="184" spans="11:17" customFormat="1" ht="15" customHeight="1">
      <c r="K184" s="50"/>
      <c r="L184" s="50"/>
      <c r="M184" s="50"/>
      <c r="N184" s="50"/>
      <c r="O184" s="50"/>
      <c r="P184" s="50"/>
      <c r="Q184" s="50"/>
    </row>
    <row r="185" spans="11:17" customFormat="1" ht="15" customHeight="1">
      <c r="K185" s="50"/>
      <c r="L185" s="50"/>
      <c r="M185" s="50"/>
      <c r="N185" s="50"/>
      <c r="O185" s="50"/>
      <c r="P185" s="50"/>
      <c r="Q185" s="50"/>
    </row>
    <row r="186" spans="11:17" customFormat="1" ht="15" customHeight="1">
      <c r="K186" s="50"/>
      <c r="L186" s="50"/>
      <c r="M186" s="50"/>
      <c r="N186" s="50"/>
      <c r="O186" s="50"/>
      <c r="P186" s="50"/>
      <c r="Q186" s="50"/>
    </row>
    <row r="187" spans="11:17" customFormat="1" ht="15" customHeight="1">
      <c r="K187" s="50"/>
      <c r="L187" s="50"/>
      <c r="M187" s="50"/>
      <c r="N187" s="50"/>
      <c r="O187" s="50"/>
      <c r="P187" s="50"/>
      <c r="Q187" s="50"/>
    </row>
    <row r="188" spans="11:17" customFormat="1" ht="15" customHeight="1">
      <c r="K188" s="50"/>
      <c r="L188" s="50"/>
      <c r="M188" s="50"/>
      <c r="N188" s="50"/>
      <c r="O188" s="50"/>
      <c r="P188" s="50"/>
      <c r="Q188" s="50"/>
    </row>
    <row r="189" spans="11:17" customFormat="1" ht="15" customHeight="1">
      <c r="K189" s="50"/>
      <c r="L189" s="50"/>
      <c r="M189" s="50"/>
      <c r="N189" s="50"/>
      <c r="O189" s="50"/>
      <c r="P189" s="50"/>
      <c r="Q189" s="50"/>
    </row>
    <row r="190" spans="11:17" customFormat="1" ht="15" customHeight="1">
      <c r="K190" s="50"/>
      <c r="L190" s="50"/>
      <c r="M190" s="50"/>
      <c r="N190" s="50"/>
      <c r="O190" s="50"/>
      <c r="P190" s="50"/>
      <c r="Q190" s="50"/>
    </row>
    <row r="191" spans="11:17" customFormat="1" ht="15" customHeight="1">
      <c r="K191" s="50"/>
      <c r="L191" s="50"/>
      <c r="M191" s="50"/>
      <c r="N191" s="50"/>
      <c r="O191" s="50"/>
      <c r="P191" s="50"/>
      <c r="Q191" s="50"/>
    </row>
    <row r="192" spans="11:17" customFormat="1" ht="15" customHeight="1">
      <c r="K192" s="50"/>
      <c r="L192" s="50"/>
      <c r="M192" s="50"/>
      <c r="N192" s="50"/>
      <c r="O192" s="50"/>
      <c r="P192" s="50"/>
      <c r="Q192" s="50"/>
    </row>
    <row r="193" spans="11:17" customFormat="1" ht="15" customHeight="1">
      <c r="K193" s="50"/>
      <c r="L193" s="50"/>
      <c r="M193" s="50"/>
      <c r="N193" s="50"/>
      <c r="O193" s="50"/>
      <c r="P193" s="50"/>
      <c r="Q193" s="50"/>
    </row>
    <row r="194" spans="11:17" customFormat="1" ht="15" customHeight="1">
      <c r="K194" s="50"/>
      <c r="L194" s="50"/>
      <c r="M194" s="50"/>
      <c r="N194" s="50"/>
      <c r="O194" s="50"/>
      <c r="P194" s="50"/>
      <c r="Q194" s="50"/>
    </row>
    <row r="195" spans="11:17" customFormat="1" ht="15" customHeight="1">
      <c r="K195" s="50"/>
      <c r="L195" s="50"/>
      <c r="M195" s="50"/>
      <c r="N195" s="50"/>
      <c r="O195" s="50"/>
      <c r="P195" s="50"/>
      <c r="Q195" s="50"/>
    </row>
    <row r="196" spans="11:17" customFormat="1" ht="15" customHeight="1">
      <c r="K196" s="50"/>
      <c r="L196" s="50"/>
      <c r="M196" s="50"/>
      <c r="N196" s="50"/>
      <c r="O196" s="50"/>
      <c r="P196" s="50"/>
      <c r="Q196" s="50"/>
    </row>
    <row r="197" spans="11:17" customFormat="1" ht="15" customHeight="1">
      <c r="K197" s="50"/>
      <c r="L197" s="50"/>
      <c r="M197" s="50"/>
      <c r="N197" s="50"/>
      <c r="O197" s="50"/>
      <c r="P197" s="50"/>
      <c r="Q197" s="50"/>
    </row>
    <row r="198" spans="11:17" customFormat="1" ht="15" customHeight="1">
      <c r="K198" s="50"/>
      <c r="L198" s="50"/>
      <c r="M198" s="50"/>
      <c r="N198" s="50"/>
      <c r="O198" s="50"/>
      <c r="P198" s="50"/>
      <c r="Q198" s="50"/>
    </row>
    <row r="199" spans="11:17" customFormat="1" ht="15" customHeight="1">
      <c r="K199" s="50"/>
      <c r="L199" s="50"/>
      <c r="M199" s="50"/>
      <c r="N199" s="50"/>
      <c r="O199" s="50"/>
      <c r="P199" s="50"/>
      <c r="Q199" s="50"/>
    </row>
    <row r="200" spans="11:17" customFormat="1" ht="15" customHeight="1">
      <c r="K200" s="50"/>
      <c r="L200" s="50"/>
      <c r="M200" s="50"/>
      <c r="N200" s="50"/>
      <c r="O200" s="50"/>
      <c r="P200" s="50"/>
      <c r="Q200" s="50"/>
    </row>
    <row r="201" spans="11:17" customFormat="1" ht="15" customHeight="1">
      <c r="K201" s="50"/>
      <c r="L201" s="50"/>
      <c r="M201" s="50"/>
      <c r="N201" s="50"/>
      <c r="O201" s="50"/>
      <c r="P201" s="50"/>
      <c r="Q201" s="50"/>
    </row>
    <row r="202" spans="11:17" customFormat="1" ht="15" customHeight="1">
      <c r="K202" s="50"/>
      <c r="L202" s="50"/>
      <c r="M202" s="50"/>
      <c r="N202" s="50"/>
      <c r="O202" s="50"/>
      <c r="P202" s="50"/>
      <c r="Q202" s="50"/>
    </row>
    <row r="203" spans="11:17" customFormat="1" ht="15" customHeight="1">
      <c r="K203" s="50"/>
      <c r="L203" s="50"/>
      <c r="M203" s="50"/>
      <c r="N203" s="50"/>
      <c r="O203" s="50"/>
      <c r="P203" s="50"/>
      <c r="Q203" s="50"/>
    </row>
    <row r="204" spans="11:17" customFormat="1" ht="15" customHeight="1">
      <c r="K204" s="50"/>
      <c r="L204" s="50"/>
      <c r="M204" s="50"/>
      <c r="N204" s="50"/>
      <c r="O204" s="50"/>
      <c r="P204" s="50"/>
      <c r="Q204" s="50"/>
    </row>
    <row r="205" spans="11:17" customFormat="1" ht="15" customHeight="1">
      <c r="K205" s="50"/>
      <c r="L205" s="50"/>
      <c r="M205" s="50"/>
      <c r="N205" s="50"/>
      <c r="O205" s="50"/>
      <c r="P205" s="50"/>
      <c r="Q205" s="50"/>
    </row>
    <row r="206" spans="11:17" customFormat="1" ht="15" customHeight="1">
      <c r="K206" s="50"/>
      <c r="L206" s="50"/>
      <c r="M206" s="50"/>
      <c r="N206" s="50"/>
      <c r="O206" s="50"/>
      <c r="P206" s="50"/>
      <c r="Q206" s="50"/>
    </row>
    <row r="207" spans="11:17" customFormat="1" ht="15" customHeight="1">
      <c r="K207" s="50"/>
      <c r="L207" s="50"/>
      <c r="M207" s="50"/>
      <c r="N207" s="50"/>
      <c r="O207" s="50"/>
      <c r="P207" s="50"/>
      <c r="Q207" s="50"/>
    </row>
    <row r="208" spans="11:17" customFormat="1" ht="15" customHeight="1">
      <c r="K208" s="50"/>
      <c r="L208" s="50"/>
      <c r="M208" s="50"/>
      <c r="N208" s="50"/>
      <c r="O208" s="50"/>
      <c r="P208" s="50"/>
      <c r="Q208" s="50"/>
    </row>
    <row r="209" spans="11:17" customFormat="1" ht="15" customHeight="1">
      <c r="K209" s="50"/>
      <c r="L209" s="50"/>
      <c r="M209" s="50"/>
      <c r="N209" s="50"/>
      <c r="O209" s="50"/>
      <c r="P209" s="50"/>
      <c r="Q209" s="50"/>
    </row>
    <row r="210" spans="11:17" customFormat="1" ht="15" customHeight="1">
      <c r="K210" s="50"/>
      <c r="L210" s="50"/>
      <c r="M210" s="50"/>
      <c r="N210" s="50"/>
      <c r="O210" s="50"/>
      <c r="P210" s="50"/>
      <c r="Q210" s="50"/>
    </row>
    <row r="211" spans="11:17" customFormat="1" ht="15" customHeight="1">
      <c r="K211" s="50"/>
      <c r="L211" s="50"/>
      <c r="M211" s="50"/>
      <c r="N211" s="50"/>
      <c r="O211" s="50"/>
      <c r="P211" s="50"/>
      <c r="Q211" s="50"/>
    </row>
    <row r="212" spans="11:17" customFormat="1" ht="15" customHeight="1">
      <c r="K212" s="50"/>
      <c r="L212" s="50"/>
      <c r="M212" s="50"/>
      <c r="N212" s="50"/>
      <c r="O212" s="50"/>
      <c r="P212" s="50"/>
      <c r="Q212" s="50"/>
    </row>
    <row r="213" spans="11:17" customFormat="1" ht="15" customHeight="1">
      <c r="K213" s="50"/>
      <c r="L213" s="50"/>
      <c r="M213" s="50"/>
      <c r="N213" s="50"/>
      <c r="O213" s="50"/>
      <c r="P213" s="50"/>
      <c r="Q213" s="50"/>
    </row>
    <row r="214" spans="11:17" customFormat="1" ht="15" customHeight="1">
      <c r="K214" s="50"/>
      <c r="L214" s="50"/>
      <c r="M214" s="50"/>
      <c r="N214" s="50"/>
      <c r="O214" s="50"/>
      <c r="P214" s="50"/>
      <c r="Q214" s="50"/>
    </row>
    <row r="215" spans="11:17" customFormat="1" ht="15" customHeight="1">
      <c r="K215" s="50"/>
      <c r="L215" s="50"/>
      <c r="M215" s="50"/>
      <c r="N215" s="50"/>
      <c r="O215" s="50"/>
      <c r="P215" s="50"/>
      <c r="Q215" s="50"/>
    </row>
    <row r="216" spans="11:17" customFormat="1" ht="15" customHeight="1">
      <c r="K216" s="50"/>
      <c r="L216" s="50"/>
      <c r="M216" s="50"/>
      <c r="N216" s="50"/>
      <c r="O216" s="50"/>
      <c r="P216" s="50"/>
      <c r="Q216" s="50"/>
    </row>
    <row r="217" spans="11:17" customFormat="1" ht="15" customHeight="1">
      <c r="K217" s="50"/>
      <c r="L217" s="50"/>
      <c r="M217" s="50"/>
      <c r="N217" s="50"/>
      <c r="O217" s="50"/>
      <c r="P217" s="50"/>
      <c r="Q217" s="50"/>
    </row>
    <row r="218" spans="11:17" customFormat="1" ht="15" customHeight="1">
      <c r="K218" s="50"/>
      <c r="L218" s="50"/>
      <c r="M218" s="50"/>
      <c r="N218" s="50"/>
      <c r="O218" s="50"/>
      <c r="P218" s="50"/>
      <c r="Q218" s="50"/>
    </row>
    <row r="219" spans="11:17" customFormat="1" ht="15" customHeight="1">
      <c r="K219" s="50"/>
      <c r="L219" s="50"/>
      <c r="M219" s="50"/>
      <c r="N219" s="50"/>
      <c r="O219" s="50"/>
      <c r="P219" s="50"/>
      <c r="Q219" s="50"/>
    </row>
    <row r="220" spans="11:17" customFormat="1" ht="15" customHeight="1">
      <c r="K220" s="50"/>
      <c r="L220" s="50"/>
      <c r="M220" s="50"/>
      <c r="N220" s="50"/>
      <c r="O220" s="50"/>
      <c r="P220" s="50"/>
      <c r="Q220" s="50"/>
    </row>
    <row r="221" spans="11:17" customFormat="1" ht="15" customHeight="1">
      <c r="K221" s="50"/>
      <c r="L221" s="50"/>
      <c r="M221" s="50"/>
      <c r="N221" s="50"/>
      <c r="O221" s="50"/>
      <c r="P221" s="50"/>
      <c r="Q221" s="50"/>
    </row>
    <row r="222" spans="11:17" customFormat="1" ht="15" customHeight="1">
      <c r="K222" s="50"/>
      <c r="L222" s="50"/>
      <c r="M222" s="50"/>
      <c r="N222" s="50"/>
      <c r="O222" s="50"/>
      <c r="P222" s="50"/>
      <c r="Q222" s="50"/>
    </row>
    <row r="223" spans="11:17" customFormat="1" ht="15" customHeight="1">
      <c r="K223" s="50"/>
      <c r="L223" s="50"/>
      <c r="M223" s="50"/>
      <c r="N223" s="50"/>
      <c r="O223" s="50"/>
      <c r="P223" s="50"/>
      <c r="Q223" s="50"/>
    </row>
    <row r="224" spans="11:17" customFormat="1" ht="15" customHeight="1">
      <c r="K224" s="50"/>
      <c r="L224" s="50"/>
      <c r="M224" s="50"/>
      <c r="N224" s="50"/>
      <c r="O224" s="50"/>
      <c r="P224" s="50"/>
      <c r="Q224" s="50"/>
    </row>
    <row r="225" spans="11:17" customFormat="1" ht="15" customHeight="1">
      <c r="K225" s="50"/>
      <c r="L225" s="50"/>
      <c r="M225" s="50"/>
      <c r="N225" s="50"/>
      <c r="O225" s="50"/>
      <c r="P225" s="50"/>
      <c r="Q225" s="50"/>
    </row>
    <row r="226" spans="11:17" customFormat="1" ht="15" customHeight="1">
      <c r="K226" s="50"/>
      <c r="L226" s="50"/>
      <c r="M226" s="50"/>
      <c r="N226" s="50"/>
      <c r="O226" s="50"/>
      <c r="P226" s="50"/>
      <c r="Q226" s="50"/>
    </row>
    <row r="227" spans="11:17" customFormat="1" ht="15" customHeight="1">
      <c r="K227" s="50"/>
      <c r="L227" s="50"/>
      <c r="M227" s="50"/>
      <c r="N227" s="50"/>
      <c r="O227" s="50"/>
      <c r="P227" s="50"/>
      <c r="Q227" s="50"/>
    </row>
    <row r="228" spans="11:17" customFormat="1" ht="15" customHeight="1">
      <c r="K228" s="50"/>
      <c r="L228" s="50"/>
      <c r="M228" s="50"/>
      <c r="N228" s="50"/>
      <c r="O228" s="50"/>
      <c r="P228" s="50"/>
      <c r="Q228" s="50"/>
    </row>
    <row r="229" spans="11:17" customFormat="1" ht="15" customHeight="1">
      <c r="K229" s="50"/>
      <c r="L229" s="50"/>
      <c r="M229" s="50"/>
      <c r="N229" s="50"/>
      <c r="O229" s="50"/>
      <c r="P229" s="50"/>
      <c r="Q229" s="50"/>
    </row>
    <row r="230" spans="11:17" customFormat="1" ht="15" customHeight="1">
      <c r="K230" s="50"/>
      <c r="L230" s="50"/>
      <c r="M230" s="50"/>
      <c r="N230" s="50"/>
      <c r="O230" s="50"/>
      <c r="P230" s="50"/>
      <c r="Q230" s="50"/>
    </row>
    <row r="231" spans="11:17" customFormat="1" ht="15" customHeight="1">
      <c r="K231" s="50"/>
      <c r="L231" s="50"/>
      <c r="M231" s="50"/>
      <c r="N231" s="50"/>
      <c r="O231" s="50"/>
      <c r="P231" s="50"/>
      <c r="Q231" s="50"/>
    </row>
    <row r="232" spans="11:17" customFormat="1" ht="15" customHeight="1">
      <c r="K232" s="50"/>
      <c r="L232" s="50"/>
      <c r="M232" s="50"/>
      <c r="N232" s="50"/>
      <c r="O232" s="50"/>
      <c r="P232" s="50"/>
      <c r="Q232" s="50"/>
    </row>
    <row r="233" spans="11:17" customFormat="1" ht="15" customHeight="1">
      <c r="K233" s="50"/>
      <c r="L233" s="50"/>
      <c r="M233" s="50"/>
      <c r="N233" s="50"/>
      <c r="O233" s="50"/>
      <c r="P233" s="50"/>
      <c r="Q233" s="50"/>
    </row>
    <row r="234" spans="11:17" customFormat="1" ht="15" customHeight="1">
      <c r="K234" s="50"/>
      <c r="L234" s="50"/>
      <c r="M234" s="50"/>
      <c r="N234" s="50"/>
      <c r="O234" s="50"/>
      <c r="P234" s="50"/>
      <c r="Q234" s="50"/>
    </row>
    <row r="235" spans="11:17" customFormat="1" ht="15" customHeight="1">
      <c r="K235" s="50"/>
      <c r="L235" s="50"/>
      <c r="M235" s="50"/>
      <c r="N235" s="50"/>
      <c r="O235" s="50"/>
      <c r="P235" s="50"/>
      <c r="Q235" s="50"/>
    </row>
    <row r="236" spans="11:17" customFormat="1" ht="15" customHeight="1">
      <c r="K236" s="50"/>
      <c r="L236" s="50"/>
      <c r="M236" s="50"/>
      <c r="N236" s="50"/>
      <c r="O236" s="50"/>
      <c r="P236" s="50"/>
      <c r="Q236" s="50"/>
    </row>
    <row r="237" spans="11:17" customFormat="1" ht="15" customHeight="1">
      <c r="K237" s="50"/>
      <c r="L237" s="50"/>
      <c r="M237" s="50"/>
      <c r="N237" s="50"/>
      <c r="O237" s="50"/>
      <c r="P237" s="50"/>
      <c r="Q237" s="50"/>
    </row>
    <row r="238" spans="11:17" customFormat="1" ht="15" customHeight="1">
      <c r="K238" s="50"/>
      <c r="L238" s="50"/>
      <c r="M238" s="50"/>
      <c r="N238" s="50"/>
      <c r="O238" s="50"/>
      <c r="P238" s="50"/>
      <c r="Q238" s="50"/>
    </row>
    <row r="239" spans="11:17" customFormat="1" ht="15" customHeight="1">
      <c r="K239" s="50"/>
      <c r="L239" s="50"/>
      <c r="M239" s="50"/>
      <c r="N239" s="50"/>
      <c r="O239" s="50"/>
      <c r="P239" s="50"/>
      <c r="Q239" s="50"/>
    </row>
    <row r="240" spans="11:17" customFormat="1" ht="15" customHeight="1">
      <c r="K240" s="50"/>
      <c r="L240" s="50"/>
      <c r="M240" s="50"/>
      <c r="N240" s="50"/>
      <c r="O240" s="50"/>
      <c r="P240" s="50"/>
      <c r="Q240" s="50"/>
    </row>
    <row r="241" spans="11:17" customFormat="1" ht="15" customHeight="1">
      <c r="K241" s="50"/>
      <c r="L241" s="50"/>
      <c r="M241" s="50"/>
      <c r="N241" s="50"/>
      <c r="O241" s="50"/>
      <c r="P241" s="50"/>
      <c r="Q241" s="50"/>
    </row>
    <row r="242" spans="11:17" customFormat="1" ht="15" customHeight="1">
      <c r="K242" s="50"/>
      <c r="L242" s="50"/>
      <c r="M242" s="50"/>
      <c r="N242" s="50"/>
      <c r="O242" s="50"/>
      <c r="P242" s="50"/>
      <c r="Q242" s="50"/>
    </row>
    <row r="243" spans="11:17" customFormat="1" ht="15" customHeight="1">
      <c r="K243" s="50"/>
      <c r="L243" s="50"/>
      <c r="M243" s="50"/>
      <c r="N243" s="50"/>
      <c r="O243" s="50"/>
      <c r="P243" s="50"/>
      <c r="Q243" s="50"/>
    </row>
    <row r="244" spans="11:17" customFormat="1" ht="15" customHeight="1">
      <c r="K244" s="50"/>
      <c r="L244" s="50"/>
      <c r="M244" s="50"/>
      <c r="N244" s="50"/>
      <c r="O244" s="50"/>
      <c r="P244" s="50"/>
      <c r="Q244" s="50"/>
    </row>
    <row r="245" spans="11:17" customFormat="1" ht="15" customHeight="1">
      <c r="K245" s="50"/>
      <c r="L245" s="50"/>
      <c r="M245" s="50"/>
      <c r="N245" s="50"/>
      <c r="O245" s="50"/>
      <c r="P245" s="50"/>
      <c r="Q245" s="50"/>
    </row>
    <row r="246" spans="11:17" customFormat="1" ht="15" customHeight="1">
      <c r="K246" s="50"/>
      <c r="L246" s="50"/>
      <c r="M246" s="50"/>
      <c r="N246" s="50"/>
      <c r="O246" s="50"/>
      <c r="P246" s="50"/>
      <c r="Q246" s="50"/>
    </row>
    <row r="247" spans="11:17" customFormat="1" ht="15" customHeight="1">
      <c r="K247" s="50"/>
      <c r="L247" s="50"/>
      <c r="M247" s="50"/>
      <c r="N247" s="50"/>
      <c r="O247" s="50"/>
      <c r="P247" s="50"/>
      <c r="Q247" s="50"/>
    </row>
    <row r="248" spans="11:17" customFormat="1" ht="15" customHeight="1">
      <c r="K248" s="50"/>
      <c r="L248" s="50"/>
      <c r="M248" s="50"/>
      <c r="N248" s="50"/>
      <c r="O248" s="50"/>
      <c r="P248" s="50"/>
      <c r="Q248" s="50"/>
    </row>
    <row r="249" spans="11:17" customFormat="1" ht="15" customHeight="1">
      <c r="K249" s="50"/>
      <c r="L249" s="50"/>
      <c r="M249" s="50"/>
      <c r="N249" s="50"/>
      <c r="O249" s="50"/>
      <c r="P249" s="50"/>
      <c r="Q249" s="50"/>
    </row>
    <row r="250" spans="11:17" customFormat="1" ht="15" customHeight="1">
      <c r="K250" s="50"/>
      <c r="L250" s="50"/>
      <c r="M250" s="50"/>
      <c r="N250" s="50"/>
      <c r="O250" s="50"/>
      <c r="P250" s="50"/>
      <c r="Q250" s="50"/>
    </row>
    <row r="251" spans="11:17" customFormat="1" ht="15" customHeight="1">
      <c r="K251" s="50"/>
      <c r="L251" s="50"/>
      <c r="M251" s="50"/>
      <c r="N251" s="50"/>
      <c r="O251" s="50"/>
      <c r="P251" s="50"/>
      <c r="Q251" s="50"/>
    </row>
    <row r="252" spans="11:17" customFormat="1" ht="15" customHeight="1">
      <c r="K252" s="50"/>
      <c r="L252" s="50"/>
      <c r="M252" s="50"/>
      <c r="N252" s="50"/>
      <c r="O252" s="50"/>
      <c r="P252" s="50"/>
      <c r="Q252" s="50"/>
    </row>
    <row r="253" spans="11:17" customFormat="1" ht="15" customHeight="1">
      <c r="K253" s="50"/>
      <c r="L253" s="50"/>
      <c r="M253" s="50"/>
      <c r="N253" s="50"/>
      <c r="O253" s="50"/>
      <c r="P253" s="50"/>
      <c r="Q253" s="50"/>
    </row>
    <row r="254" spans="11:17" customFormat="1" ht="15" customHeight="1">
      <c r="K254" s="50"/>
      <c r="L254" s="50"/>
      <c r="M254" s="50"/>
      <c r="N254" s="50"/>
      <c r="O254" s="50"/>
      <c r="P254" s="50"/>
      <c r="Q254" s="50"/>
    </row>
    <row r="255" spans="11:17" customFormat="1" ht="15" customHeight="1">
      <c r="K255" s="50"/>
      <c r="L255" s="50"/>
      <c r="M255" s="50"/>
      <c r="N255" s="50"/>
      <c r="O255" s="50"/>
      <c r="P255" s="50"/>
      <c r="Q255" s="50"/>
    </row>
    <row r="256" spans="11:17" customFormat="1" ht="15" customHeight="1">
      <c r="K256" s="50"/>
      <c r="L256" s="50"/>
      <c r="M256" s="50"/>
      <c r="N256" s="50"/>
      <c r="O256" s="50"/>
      <c r="P256" s="50"/>
      <c r="Q256" s="50"/>
    </row>
    <row r="257" spans="11:17" customFormat="1" ht="15" customHeight="1">
      <c r="K257" s="50"/>
      <c r="L257" s="50"/>
      <c r="M257" s="50"/>
      <c r="N257" s="50"/>
      <c r="O257" s="50"/>
      <c r="P257" s="50"/>
      <c r="Q257" s="50"/>
    </row>
    <row r="258" spans="11:17" customFormat="1" ht="15" customHeight="1">
      <c r="K258" s="50"/>
      <c r="L258" s="50"/>
      <c r="M258" s="50"/>
      <c r="N258" s="50"/>
      <c r="O258" s="50"/>
      <c r="P258" s="50"/>
      <c r="Q258" s="50"/>
    </row>
    <row r="259" spans="11:17" customFormat="1" ht="15" customHeight="1">
      <c r="K259" s="50"/>
      <c r="L259" s="50"/>
      <c r="M259" s="50"/>
      <c r="N259" s="50"/>
      <c r="O259" s="50"/>
      <c r="P259" s="50"/>
      <c r="Q259" s="50"/>
    </row>
    <row r="260" spans="11:17" customFormat="1" ht="15" customHeight="1">
      <c r="K260" s="50"/>
      <c r="L260" s="50"/>
      <c r="M260" s="50"/>
      <c r="N260" s="50"/>
      <c r="O260" s="50"/>
      <c r="P260" s="50"/>
      <c r="Q260" s="50"/>
    </row>
    <row r="261" spans="11:17" customFormat="1" ht="15" customHeight="1">
      <c r="K261" s="50"/>
      <c r="L261" s="50"/>
      <c r="M261" s="50"/>
      <c r="N261" s="50"/>
      <c r="O261" s="50"/>
      <c r="P261" s="50"/>
      <c r="Q261" s="50"/>
    </row>
    <row r="262" spans="11:17" customFormat="1" ht="15" customHeight="1">
      <c r="K262" s="50"/>
      <c r="L262" s="50"/>
      <c r="M262" s="50"/>
      <c r="N262" s="50"/>
      <c r="O262" s="50"/>
      <c r="P262" s="50"/>
      <c r="Q262" s="50"/>
    </row>
    <row r="263" spans="11:17" customFormat="1" ht="15" customHeight="1">
      <c r="K263" s="50"/>
      <c r="L263" s="50"/>
      <c r="M263" s="50"/>
      <c r="N263" s="50"/>
      <c r="O263" s="50"/>
      <c r="P263" s="50"/>
      <c r="Q263" s="50"/>
    </row>
    <row r="264" spans="11:17" customFormat="1" ht="15" customHeight="1">
      <c r="K264" s="50"/>
      <c r="L264" s="50"/>
      <c r="M264" s="50"/>
      <c r="N264" s="50"/>
      <c r="O264" s="50"/>
      <c r="P264" s="50"/>
      <c r="Q264" s="50"/>
    </row>
    <row r="265" spans="11:17" customFormat="1" ht="15" customHeight="1">
      <c r="K265" s="50"/>
      <c r="L265" s="50"/>
      <c r="M265" s="50"/>
      <c r="N265" s="50"/>
      <c r="O265" s="50"/>
      <c r="P265" s="50"/>
      <c r="Q265" s="50"/>
    </row>
    <row r="266" spans="11:17" customFormat="1" ht="15" customHeight="1">
      <c r="K266" s="50"/>
      <c r="L266" s="50"/>
      <c r="M266" s="50"/>
      <c r="N266" s="50"/>
      <c r="O266" s="50"/>
      <c r="P266" s="50"/>
      <c r="Q266" s="50"/>
    </row>
    <row r="267" spans="11:17" customFormat="1" ht="15" customHeight="1">
      <c r="K267" s="50"/>
      <c r="L267" s="50"/>
      <c r="M267" s="50"/>
      <c r="N267" s="50"/>
      <c r="O267" s="50"/>
      <c r="P267" s="50"/>
      <c r="Q267" s="50"/>
    </row>
    <row r="268" spans="11:17" customFormat="1" ht="15" customHeight="1">
      <c r="K268" s="50"/>
      <c r="L268" s="50"/>
      <c r="M268" s="50"/>
      <c r="N268" s="50"/>
      <c r="O268" s="50"/>
      <c r="P268" s="50"/>
      <c r="Q268" s="50"/>
    </row>
    <row r="269" spans="11:17" customFormat="1" ht="15" customHeight="1">
      <c r="K269" s="50"/>
      <c r="L269" s="50"/>
      <c r="M269" s="50"/>
      <c r="N269" s="50"/>
      <c r="O269" s="50"/>
      <c r="P269" s="50"/>
      <c r="Q269" s="50"/>
    </row>
    <row r="270" spans="11:17" customFormat="1" ht="15" customHeight="1">
      <c r="K270" s="50"/>
      <c r="L270" s="50"/>
      <c r="M270" s="50"/>
      <c r="N270" s="50"/>
      <c r="O270" s="50"/>
      <c r="P270" s="50"/>
      <c r="Q270" s="50"/>
    </row>
    <row r="271" spans="11:17" customFormat="1" ht="15" customHeight="1">
      <c r="K271" s="50"/>
      <c r="L271" s="50"/>
      <c r="M271" s="50"/>
      <c r="N271" s="50"/>
      <c r="O271" s="50"/>
      <c r="P271" s="50"/>
      <c r="Q271" s="50"/>
    </row>
    <row r="272" spans="11:17" customFormat="1" ht="15" customHeight="1">
      <c r="K272" s="50"/>
      <c r="L272" s="50"/>
      <c r="M272" s="50"/>
      <c r="N272" s="50"/>
      <c r="O272" s="50"/>
      <c r="P272" s="50"/>
      <c r="Q272" s="50"/>
    </row>
    <row r="273" spans="11:17" customFormat="1" ht="15" customHeight="1">
      <c r="K273" s="50"/>
      <c r="L273" s="50"/>
      <c r="M273" s="50"/>
      <c r="N273" s="50"/>
      <c r="O273" s="50"/>
      <c r="P273" s="50"/>
      <c r="Q273" s="50"/>
    </row>
    <row r="274" spans="11:17" customFormat="1" ht="15" customHeight="1">
      <c r="K274" s="50"/>
      <c r="L274" s="50"/>
      <c r="M274" s="50"/>
      <c r="N274" s="50"/>
      <c r="O274" s="50"/>
      <c r="P274" s="50"/>
      <c r="Q274" s="50"/>
    </row>
    <row r="275" spans="11:17" customFormat="1" ht="15" customHeight="1">
      <c r="K275" s="50"/>
      <c r="L275" s="50"/>
      <c r="M275" s="50"/>
      <c r="N275" s="50"/>
      <c r="O275" s="50"/>
      <c r="P275" s="50"/>
      <c r="Q275" s="50"/>
    </row>
    <row r="276" spans="11:17" customFormat="1" ht="15" customHeight="1">
      <c r="K276" s="50"/>
      <c r="L276" s="50"/>
      <c r="M276" s="50"/>
      <c r="N276" s="50"/>
      <c r="O276" s="50"/>
      <c r="P276" s="50"/>
      <c r="Q276" s="50"/>
    </row>
    <row r="277" spans="11:17" customFormat="1" ht="15" customHeight="1">
      <c r="K277" s="50"/>
      <c r="L277" s="50"/>
      <c r="M277" s="50"/>
      <c r="N277" s="50"/>
      <c r="O277" s="50"/>
      <c r="P277" s="50"/>
      <c r="Q277" s="50"/>
    </row>
    <row r="278" spans="11:17" customFormat="1" ht="15" customHeight="1">
      <c r="K278" s="50"/>
      <c r="L278" s="50"/>
      <c r="M278" s="50"/>
      <c r="N278" s="50"/>
      <c r="O278" s="50"/>
      <c r="P278" s="50"/>
      <c r="Q278" s="50"/>
    </row>
    <row r="279" spans="11:17" customFormat="1" ht="15" customHeight="1">
      <c r="K279" s="50"/>
      <c r="L279" s="50"/>
      <c r="M279" s="50"/>
      <c r="N279" s="50"/>
      <c r="O279" s="50"/>
      <c r="P279" s="50"/>
      <c r="Q279" s="50"/>
    </row>
    <row r="280" spans="11:17" customFormat="1" ht="15" customHeight="1">
      <c r="K280" s="50"/>
      <c r="L280" s="50"/>
      <c r="M280" s="50"/>
      <c r="N280" s="50"/>
      <c r="O280" s="50"/>
      <c r="P280" s="50"/>
      <c r="Q280" s="50"/>
    </row>
    <row r="281" spans="11:17" customFormat="1" ht="15" customHeight="1">
      <c r="K281" s="50"/>
      <c r="L281" s="50"/>
      <c r="M281" s="50"/>
      <c r="N281" s="50"/>
      <c r="O281" s="50"/>
      <c r="P281" s="50"/>
      <c r="Q281" s="50"/>
    </row>
    <row r="282" spans="11:17" customFormat="1" ht="15" customHeight="1">
      <c r="K282" s="50"/>
      <c r="L282" s="50"/>
      <c r="M282" s="50"/>
      <c r="N282" s="50"/>
      <c r="O282" s="50"/>
      <c r="P282" s="50"/>
      <c r="Q282" s="50"/>
    </row>
    <row r="283" spans="11:17" customFormat="1" ht="15" customHeight="1">
      <c r="K283" s="50"/>
      <c r="L283" s="50"/>
      <c r="M283" s="50"/>
      <c r="N283" s="50"/>
      <c r="O283" s="50"/>
      <c r="P283" s="50"/>
      <c r="Q283" s="50"/>
    </row>
    <row r="284" spans="11:17" customFormat="1" ht="15" customHeight="1">
      <c r="K284" s="50"/>
      <c r="L284" s="50"/>
      <c r="M284" s="50"/>
      <c r="N284" s="50"/>
      <c r="O284" s="50"/>
      <c r="P284" s="50"/>
      <c r="Q284" s="50"/>
    </row>
    <row r="285" spans="11:17" customFormat="1" ht="15" customHeight="1">
      <c r="K285" s="50"/>
      <c r="L285" s="50"/>
      <c r="M285" s="50"/>
      <c r="N285" s="50"/>
      <c r="O285" s="50"/>
      <c r="P285" s="50"/>
      <c r="Q285" s="50"/>
    </row>
    <row r="286" spans="11:17" customFormat="1" ht="15" customHeight="1">
      <c r="K286" s="50"/>
      <c r="L286" s="50"/>
      <c r="M286" s="50"/>
      <c r="N286" s="50"/>
      <c r="O286" s="50"/>
      <c r="P286" s="50"/>
      <c r="Q286" s="50"/>
    </row>
    <row r="287" spans="11:17" customFormat="1" ht="15" customHeight="1">
      <c r="K287" s="50"/>
      <c r="L287" s="50"/>
      <c r="M287" s="50"/>
      <c r="N287" s="50"/>
      <c r="O287" s="50"/>
      <c r="P287" s="50"/>
      <c r="Q287" s="50"/>
    </row>
    <row r="288" spans="11:17" customFormat="1" ht="15" customHeight="1">
      <c r="K288" s="50"/>
      <c r="L288" s="50"/>
      <c r="M288" s="50"/>
      <c r="N288" s="50"/>
      <c r="O288" s="50"/>
      <c r="P288" s="50"/>
      <c r="Q288" s="50"/>
    </row>
    <row r="289" spans="11:17" customFormat="1" ht="15" customHeight="1">
      <c r="K289" s="50"/>
      <c r="L289" s="50"/>
      <c r="M289" s="50"/>
      <c r="N289" s="50"/>
      <c r="O289" s="50"/>
      <c r="P289" s="50"/>
      <c r="Q289" s="50"/>
    </row>
    <row r="290" spans="11:17" customFormat="1" ht="15" customHeight="1">
      <c r="K290" s="50"/>
      <c r="L290" s="50"/>
      <c r="M290" s="50"/>
      <c r="N290" s="50"/>
      <c r="O290" s="50"/>
      <c r="P290" s="50"/>
      <c r="Q290" s="50"/>
    </row>
    <row r="291" spans="11:17" customFormat="1" ht="15" customHeight="1">
      <c r="K291" s="50"/>
      <c r="L291" s="50"/>
      <c r="M291" s="50"/>
      <c r="N291" s="50"/>
      <c r="O291" s="50"/>
      <c r="P291" s="50"/>
      <c r="Q291" s="50"/>
    </row>
    <row r="292" spans="11:17" customFormat="1" ht="15" customHeight="1">
      <c r="K292" s="50"/>
      <c r="L292" s="50"/>
      <c r="M292" s="50"/>
      <c r="N292" s="50"/>
      <c r="O292" s="50"/>
      <c r="P292" s="50"/>
      <c r="Q292" s="50"/>
    </row>
    <row r="293" spans="11:17" customFormat="1" ht="15" customHeight="1">
      <c r="K293" s="50"/>
      <c r="L293" s="50"/>
      <c r="M293" s="50"/>
      <c r="N293" s="50"/>
      <c r="O293" s="50"/>
      <c r="P293" s="50"/>
      <c r="Q293" s="50"/>
    </row>
    <row r="294" spans="11:17" customFormat="1" ht="15" customHeight="1">
      <c r="K294" s="50"/>
      <c r="L294" s="50"/>
      <c r="M294" s="50"/>
      <c r="N294" s="50"/>
      <c r="O294" s="50"/>
      <c r="P294" s="50"/>
      <c r="Q294" s="50"/>
    </row>
    <row r="295" spans="11:17" customFormat="1" ht="15" customHeight="1">
      <c r="K295" s="50"/>
      <c r="L295" s="50"/>
      <c r="M295" s="50"/>
      <c r="N295" s="50"/>
      <c r="O295" s="50"/>
      <c r="P295" s="50"/>
      <c r="Q295" s="50"/>
    </row>
    <row r="296" spans="11:17" customFormat="1" ht="15" customHeight="1">
      <c r="K296" s="50"/>
      <c r="L296" s="50"/>
      <c r="M296" s="50"/>
      <c r="N296" s="50"/>
      <c r="O296" s="50"/>
      <c r="P296" s="50"/>
      <c r="Q296" s="50"/>
    </row>
    <row r="297" spans="11:17" customFormat="1" ht="15" customHeight="1">
      <c r="K297" s="50"/>
      <c r="L297" s="50"/>
      <c r="M297" s="50"/>
      <c r="N297" s="50"/>
      <c r="O297" s="50"/>
      <c r="P297" s="50"/>
      <c r="Q297" s="50"/>
    </row>
    <row r="298" spans="11:17" customFormat="1" ht="15" customHeight="1">
      <c r="K298" s="50"/>
      <c r="L298" s="50"/>
      <c r="M298" s="50"/>
      <c r="N298" s="50"/>
      <c r="O298" s="50"/>
      <c r="P298" s="50"/>
      <c r="Q298" s="50"/>
    </row>
    <row r="299" spans="11:17" customFormat="1" ht="15" customHeight="1">
      <c r="K299" s="50"/>
      <c r="L299" s="50"/>
      <c r="M299" s="50"/>
      <c r="N299" s="50"/>
      <c r="O299" s="50"/>
      <c r="P299" s="50"/>
      <c r="Q299" s="50"/>
    </row>
    <row r="300" spans="11:17" customFormat="1" ht="15" customHeight="1">
      <c r="K300" s="50"/>
      <c r="L300" s="50"/>
      <c r="M300" s="50"/>
      <c r="N300" s="50"/>
      <c r="O300" s="50"/>
      <c r="P300" s="50"/>
      <c r="Q300" s="50"/>
    </row>
    <row r="301" spans="11:17" customFormat="1" ht="15" customHeight="1">
      <c r="K301" s="50"/>
      <c r="L301" s="50"/>
      <c r="M301" s="50"/>
      <c r="N301" s="50"/>
      <c r="O301" s="50"/>
      <c r="P301" s="50"/>
      <c r="Q301" s="50"/>
    </row>
    <row r="302" spans="11:17" customFormat="1" ht="15" customHeight="1">
      <c r="K302" s="50"/>
      <c r="L302" s="50"/>
      <c r="M302" s="50"/>
      <c r="N302" s="50"/>
      <c r="O302" s="50"/>
      <c r="P302" s="50"/>
      <c r="Q302" s="50"/>
    </row>
    <row r="303" spans="11:17" customFormat="1" ht="15" customHeight="1">
      <c r="K303" s="50"/>
      <c r="L303" s="50"/>
      <c r="M303" s="50"/>
      <c r="N303" s="50"/>
      <c r="O303" s="50"/>
      <c r="P303" s="50"/>
      <c r="Q303" s="50"/>
    </row>
    <row r="304" spans="11:17" customFormat="1" ht="15" customHeight="1">
      <c r="K304" s="50"/>
      <c r="L304" s="50"/>
      <c r="M304" s="50"/>
      <c r="N304" s="50"/>
      <c r="O304" s="50"/>
      <c r="P304" s="50"/>
      <c r="Q304" s="50"/>
    </row>
    <row r="305" spans="11:17" customFormat="1" ht="15" customHeight="1">
      <c r="K305" s="50"/>
      <c r="L305" s="50"/>
      <c r="M305" s="50"/>
      <c r="N305" s="50"/>
      <c r="O305" s="50"/>
      <c r="P305" s="50"/>
      <c r="Q305" s="50"/>
    </row>
    <row r="306" spans="11:17" customFormat="1" ht="15" customHeight="1">
      <c r="K306" s="50"/>
      <c r="L306" s="50"/>
      <c r="M306" s="50"/>
      <c r="N306" s="50"/>
      <c r="O306" s="50"/>
      <c r="P306" s="50"/>
      <c r="Q306" s="50"/>
    </row>
    <row r="307" spans="11:17" customFormat="1" ht="15" customHeight="1">
      <c r="K307" s="50"/>
      <c r="L307" s="50"/>
      <c r="M307" s="50"/>
      <c r="N307" s="50"/>
      <c r="O307" s="50"/>
      <c r="P307" s="50"/>
      <c r="Q307" s="50"/>
    </row>
    <row r="308" spans="11:17" customFormat="1" ht="15" customHeight="1">
      <c r="K308" s="50"/>
      <c r="L308" s="50"/>
      <c r="M308" s="50"/>
      <c r="N308" s="50"/>
      <c r="O308" s="50"/>
      <c r="P308" s="50"/>
      <c r="Q308" s="50"/>
    </row>
    <row r="309" spans="11:17" customFormat="1" ht="15" customHeight="1">
      <c r="K309" s="50"/>
      <c r="L309" s="50"/>
      <c r="M309" s="50"/>
      <c r="N309" s="50"/>
      <c r="O309" s="50"/>
      <c r="P309" s="50"/>
      <c r="Q309" s="50"/>
    </row>
    <row r="310" spans="11:17" customFormat="1" ht="15" customHeight="1">
      <c r="K310" s="50"/>
      <c r="L310" s="50"/>
      <c r="M310" s="50"/>
      <c r="N310" s="50"/>
      <c r="O310" s="50"/>
      <c r="P310" s="50"/>
      <c r="Q310" s="50"/>
    </row>
    <row r="311" spans="11:17" customFormat="1" ht="15" customHeight="1">
      <c r="K311" s="50"/>
      <c r="L311" s="50"/>
      <c r="M311" s="50"/>
      <c r="N311" s="50"/>
      <c r="O311" s="50"/>
      <c r="P311" s="50"/>
      <c r="Q311" s="50"/>
    </row>
    <row r="312" spans="11:17" customFormat="1" ht="15" customHeight="1">
      <c r="K312" s="50"/>
      <c r="L312" s="50"/>
      <c r="M312" s="50"/>
      <c r="N312" s="50"/>
      <c r="O312" s="50"/>
      <c r="P312" s="50"/>
      <c r="Q312" s="50"/>
    </row>
    <row r="313" spans="11:17" customFormat="1" ht="15" customHeight="1">
      <c r="K313" s="50"/>
      <c r="L313" s="50"/>
      <c r="M313" s="50"/>
      <c r="N313" s="50"/>
      <c r="O313" s="50"/>
      <c r="P313" s="50"/>
      <c r="Q313" s="50"/>
    </row>
    <row r="314" spans="11:17" customFormat="1" ht="15" customHeight="1">
      <c r="K314" s="50"/>
      <c r="L314" s="50"/>
      <c r="M314" s="50"/>
      <c r="N314" s="50"/>
      <c r="O314" s="50"/>
      <c r="P314" s="50"/>
      <c r="Q314" s="50"/>
    </row>
    <row r="315" spans="11:17" customFormat="1" ht="15" customHeight="1">
      <c r="K315" s="50"/>
      <c r="L315" s="50"/>
      <c r="M315" s="50"/>
      <c r="N315" s="50"/>
      <c r="O315" s="50"/>
      <c r="P315" s="50"/>
      <c r="Q315" s="50"/>
    </row>
    <row r="316" spans="11:17" customFormat="1" ht="15" customHeight="1">
      <c r="K316" s="50"/>
      <c r="L316" s="50"/>
      <c r="M316" s="50"/>
      <c r="N316" s="50"/>
      <c r="O316" s="50"/>
      <c r="P316" s="50"/>
      <c r="Q316" s="50"/>
    </row>
    <row r="317" spans="11:17" customFormat="1" ht="15" customHeight="1">
      <c r="K317" s="50"/>
      <c r="L317" s="50"/>
      <c r="M317" s="50"/>
      <c r="N317" s="50"/>
      <c r="O317" s="50"/>
      <c r="P317" s="50"/>
      <c r="Q317" s="50"/>
    </row>
    <row r="318" spans="11:17" customFormat="1" ht="15" customHeight="1">
      <c r="K318" s="50"/>
      <c r="L318" s="50"/>
      <c r="M318" s="50"/>
      <c r="N318" s="50"/>
      <c r="O318" s="50"/>
      <c r="P318" s="50"/>
      <c r="Q318" s="50"/>
    </row>
    <row r="319" spans="11:17" customFormat="1" ht="15" customHeight="1">
      <c r="K319" s="50"/>
      <c r="L319" s="50"/>
      <c r="M319" s="50"/>
      <c r="N319" s="50"/>
      <c r="O319" s="50"/>
      <c r="P319" s="50"/>
      <c r="Q319" s="50"/>
    </row>
    <row r="320" spans="11:17" customFormat="1" ht="15" customHeight="1">
      <c r="K320" s="50"/>
      <c r="L320" s="50"/>
      <c r="M320" s="50"/>
      <c r="N320" s="50"/>
      <c r="O320" s="50"/>
      <c r="P320" s="50"/>
      <c r="Q320" s="50"/>
    </row>
    <row r="321" spans="11:17" customFormat="1" ht="15" customHeight="1">
      <c r="K321" s="50"/>
      <c r="L321" s="50"/>
      <c r="M321" s="50"/>
      <c r="N321" s="50"/>
      <c r="O321" s="50"/>
      <c r="P321" s="50"/>
      <c r="Q321" s="50"/>
    </row>
    <row r="322" spans="11:17" customFormat="1" ht="15" customHeight="1">
      <c r="K322" s="50"/>
      <c r="L322" s="50"/>
      <c r="M322" s="50"/>
      <c r="N322" s="50"/>
      <c r="O322" s="50"/>
      <c r="P322" s="50"/>
      <c r="Q322" s="50"/>
    </row>
    <row r="323" spans="11:17" customFormat="1" ht="15" customHeight="1">
      <c r="K323" s="50"/>
      <c r="L323" s="50"/>
      <c r="M323" s="50"/>
      <c r="N323" s="50"/>
      <c r="O323" s="50"/>
      <c r="P323" s="50"/>
      <c r="Q323" s="50"/>
    </row>
    <row r="324" spans="11:17" customFormat="1" ht="15" customHeight="1">
      <c r="K324" s="50"/>
      <c r="L324" s="50"/>
      <c r="M324" s="50"/>
      <c r="N324" s="50"/>
      <c r="O324" s="50"/>
      <c r="P324" s="50"/>
      <c r="Q324" s="50"/>
    </row>
    <row r="325" spans="11:17" customFormat="1" ht="15" customHeight="1">
      <c r="K325" s="50"/>
      <c r="L325" s="50"/>
      <c r="M325" s="50"/>
      <c r="N325" s="50"/>
      <c r="O325" s="50"/>
      <c r="P325" s="50"/>
      <c r="Q325" s="50"/>
    </row>
    <row r="326" spans="11:17" customFormat="1" ht="15" customHeight="1">
      <c r="K326" s="50"/>
      <c r="L326" s="50"/>
      <c r="M326" s="50"/>
      <c r="N326" s="50"/>
      <c r="O326" s="50"/>
      <c r="P326" s="50"/>
      <c r="Q326" s="50"/>
    </row>
    <row r="327" spans="11:17" customFormat="1" ht="15" customHeight="1">
      <c r="K327" s="50"/>
      <c r="L327" s="50"/>
      <c r="M327" s="50"/>
      <c r="N327" s="50"/>
      <c r="O327" s="50"/>
      <c r="P327" s="50"/>
      <c r="Q327" s="50"/>
    </row>
    <row r="328" spans="11:17" customFormat="1" ht="15" customHeight="1">
      <c r="K328" s="50"/>
      <c r="L328" s="50"/>
      <c r="M328" s="50"/>
      <c r="N328" s="50"/>
      <c r="O328" s="50"/>
      <c r="P328" s="50"/>
      <c r="Q328" s="50"/>
    </row>
    <row r="329" spans="11:17" customFormat="1" ht="15" customHeight="1">
      <c r="K329" s="50"/>
      <c r="L329" s="50"/>
      <c r="M329" s="50"/>
      <c r="N329" s="50"/>
      <c r="O329" s="50"/>
      <c r="P329" s="50"/>
      <c r="Q329" s="50"/>
    </row>
    <row r="330" spans="11:17" customFormat="1" ht="15" customHeight="1">
      <c r="K330" s="50"/>
      <c r="L330" s="50"/>
      <c r="M330" s="50"/>
      <c r="N330" s="50"/>
      <c r="O330" s="50"/>
      <c r="P330" s="50"/>
      <c r="Q330" s="50"/>
    </row>
    <row r="331" spans="11:17" customFormat="1" ht="15" customHeight="1">
      <c r="K331" s="50"/>
      <c r="L331" s="50"/>
      <c r="M331" s="50"/>
      <c r="N331" s="50"/>
      <c r="O331" s="50"/>
      <c r="P331" s="50"/>
      <c r="Q331" s="50"/>
    </row>
    <row r="332" spans="11:17" customFormat="1" ht="15" customHeight="1">
      <c r="K332" s="50"/>
      <c r="L332" s="50"/>
      <c r="M332" s="50"/>
      <c r="N332" s="50"/>
      <c r="O332" s="50"/>
      <c r="P332" s="50"/>
      <c r="Q332" s="50"/>
    </row>
    <row r="333" spans="11:17" customFormat="1" ht="15" customHeight="1">
      <c r="K333" s="50"/>
      <c r="L333" s="50"/>
      <c r="M333" s="50"/>
      <c r="N333" s="50"/>
      <c r="O333" s="50"/>
      <c r="P333" s="50"/>
      <c r="Q333" s="50"/>
    </row>
    <row r="334" spans="11:17" customFormat="1" ht="15" customHeight="1">
      <c r="K334" s="50"/>
      <c r="L334" s="50"/>
      <c r="M334" s="50"/>
      <c r="N334" s="50"/>
      <c r="O334" s="50"/>
      <c r="P334" s="50"/>
      <c r="Q334" s="50"/>
    </row>
    <row r="335" spans="11:17" customFormat="1" ht="15" customHeight="1">
      <c r="K335" s="50"/>
      <c r="L335" s="50"/>
      <c r="M335" s="50"/>
      <c r="N335" s="50"/>
      <c r="O335" s="50"/>
      <c r="P335" s="50"/>
      <c r="Q335" s="50"/>
    </row>
    <row r="336" spans="11:17" customFormat="1" ht="15" customHeight="1">
      <c r="K336" s="50"/>
      <c r="L336" s="50"/>
      <c r="M336" s="50"/>
      <c r="N336" s="50"/>
      <c r="O336" s="50"/>
      <c r="P336" s="50"/>
      <c r="Q336" s="50"/>
    </row>
    <row r="337" spans="11:17" customFormat="1" ht="15" customHeight="1">
      <c r="K337" s="50"/>
      <c r="L337" s="50"/>
      <c r="M337" s="50"/>
      <c r="N337" s="50"/>
      <c r="O337" s="50"/>
      <c r="P337" s="50"/>
      <c r="Q337" s="50"/>
    </row>
    <row r="338" spans="11:17" customFormat="1" ht="15" customHeight="1">
      <c r="K338" s="50"/>
      <c r="L338" s="50"/>
      <c r="M338" s="50"/>
      <c r="N338" s="50"/>
      <c r="O338" s="50"/>
      <c r="P338" s="50"/>
      <c r="Q338" s="50"/>
    </row>
    <row r="339" spans="11:17" customFormat="1" ht="15" customHeight="1">
      <c r="K339" s="50"/>
      <c r="L339" s="50"/>
      <c r="M339" s="50"/>
      <c r="N339" s="50"/>
      <c r="O339" s="50"/>
      <c r="P339" s="50"/>
      <c r="Q339" s="50"/>
    </row>
    <row r="340" spans="11:17" customFormat="1" ht="15" customHeight="1">
      <c r="K340" s="50"/>
      <c r="L340" s="50"/>
      <c r="M340" s="50"/>
      <c r="N340" s="50"/>
      <c r="O340" s="50"/>
      <c r="P340" s="50"/>
      <c r="Q340" s="50"/>
    </row>
    <row r="341" spans="11:17" customFormat="1" ht="15" customHeight="1">
      <c r="K341" s="50"/>
      <c r="L341" s="50"/>
      <c r="M341" s="50"/>
      <c r="N341" s="50"/>
      <c r="O341" s="50"/>
      <c r="P341" s="50"/>
      <c r="Q341" s="50"/>
    </row>
    <row r="342" spans="11:17" customFormat="1" ht="15" customHeight="1">
      <c r="K342" s="50"/>
      <c r="L342" s="50"/>
      <c r="M342" s="50"/>
      <c r="N342" s="50"/>
      <c r="O342" s="50"/>
      <c r="P342" s="50"/>
      <c r="Q342" s="50"/>
    </row>
    <row r="343" spans="11:17" customFormat="1" ht="15" customHeight="1">
      <c r="K343" s="50"/>
      <c r="L343" s="50"/>
      <c r="M343" s="50"/>
      <c r="N343" s="50"/>
      <c r="O343" s="50"/>
      <c r="P343" s="50"/>
      <c r="Q343" s="50"/>
    </row>
    <row r="344" spans="11:17" customFormat="1" ht="15" customHeight="1">
      <c r="K344" s="50"/>
      <c r="L344" s="50"/>
      <c r="M344" s="50"/>
      <c r="N344" s="50"/>
      <c r="O344" s="50"/>
      <c r="P344" s="50"/>
      <c r="Q344" s="50"/>
    </row>
    <row r="345" spans="11:17" customFormat="1" ht="15" customHeight="1">
      <c r="K345" s="50"/>
      <c r="L345" s="50"/>
      <c r="M345" s="50"/>
      <c r="N345" s="50"/>
      <c r="O345" s="50"/>
      <c r="P345" s="50"/>
      <c r="Q345" s="50"/>
    </row>
    <row r="346" spans="11:17" customFormat="1" ht="15" customHeight="1">
      <c r="K346" s="50"/>
      <c r="L346" s="50"/>
      <c r="M346" s="50"/>
      <c r="N346" s="50"/>
      <c r="O346" s="50"/>
      <c r="P346" s="50"/>
      <c r="Q346" s="50"/>
    </row>
    <row r="347" spans="11:17" customFormat="1" ht="15" customHeight="1">
      <c r="K347" s="50"/>
      <c r="L347" s="50"/>
      <c r="M347" s="50"/>
      <c r="N347" s="50"/>
      <c r="O347" s="50"/>
      <c r="P347" s="50"/>
      <c r="Q347" s="50"/>
    </row>
    <row r="348" spans="11:17" customFormat="1" ht="15" customHeight="1">
      <c r="K348" s="50"/>
      <c r="L348" s="50"/>
      <c r="M348" s="50"/>
      <c r="N348" s="50"/>
      <c r="O348" s="50"/>
      <c r="P348" s="50"/>
      <c r="Q348" s="50"/>
    </row>
    <row r="349" spans="11:17" customFormat="1" ht="15" customHeight="1">
      <c r="K349" s="50"/>
      <c r="L349" s="50"/>
      <c r="M349" s="50"/>
      <c r="N349" s="50"/>
      <c r="O349" s="50"/>
      <c r="P349" s="50"/>
      <c r="Q349" s="50"/>
    </row>
    <row r="350" spans="11:17" customFormat="1" ht="15" customHeight="1">
      <c r="K350" s="50"/>
      <c r="L350" s="50"/>
      <c r="M350" s="50"/>
      <c r="N350" s="50"/>
      <c r="O350" s="50"/>
      <c r="P350" s="50"/>
      <c r="Q350" s="50"/>
    </row>
    <row r="351" spans="11:17" customFormat="1" ht="15" customHeight="1">
      <c r="K351" s="50"/>
      <c r="L351" s="50"/>
      <c r="M351" s="50"/>
      <c r="N351" s="50"/>
      <c r="O351" s="50"/>
      <c r="P351" s="50"/>
      <c r="Q351" s="50"/>
    </row>
    <row r="352" spans="11:17" customFormat="1" ht="15" customHeight="1">
      <c r="K352" s="50"/>
      <c r="L352" s="50"/>
      <c r="M352" s="50"/>
      <c r="N352" s="50"/>
      <c r="O352" s="50"/>
      <c r="P352" s="50"/>
      <c r="Q352" s="50"/>
    </row>
    <row r="353" spans="11:17" customFormat="1" ht="15" customHeight="1">
      <c r="K353" s="50"/>
      <c r="L353" s="50"/>
      <c r="M353" s="50"/>
      <c r="N353" s="50"/>
      <c r="O353" s="50"/>
      <c r="P353" s="50"/>
      <c r="Q353" s="50"/>
    </row>
    <row r="354" spans="11:17" customFormat="1" ht="15" customHeight="1">
      <c r="K354" s="50"/>
      <c r="L354" s="50"/>
      <c r="M354" s="50"/>
      <c r="N354" s="50"/>
      <c r="O354" s="50"/>
      <c r="P354" s="50"/>
      <c r="Q354" s="50"/>
    </row>
    <row r="355" spans="11:17" customFormat="1" ht="15" customHeight="1">
      <c r="K355" s="50"/>
      <c r="L355" s="50"/>
      <c r="M355" s="50"/>
      <c r="N355" s="50"/>
      <c r="O355" s="50"/>
      <c r="P355" s="50"/>
      <c r="Q355" s="50"/>
    </row>
    <row r="356" spans="11:17" customFormat="1" ht="15" customHeight="1">
      <c r="K356" s="50"/>
      <c r="L356" s="50"/>
      <c r="M356" s="50"/>
      <c r="N356" s="50"/>
      <c r="O356" s="50"/>
      <c r="P356" s="50"/>
      <c r="Q356" s="50"/>
    </row>
    <row r="357" spans="11:17" customFormat="1" ht="15" customHeight="1">
      <c r="K357" s="50"/>
      <c r="L357" s="50"/>
      <c r="M357" s="50"/>
      <c r="N357" s="50"/>
      <c r="O357" s="50"/>
      <c r="P357" s="50"/>
      <c r="Q357" s="50"/>
    </row>
    <row r="358" spans="11:17" customFormat="1" ht="15" customHeight="1">
      <c r="K358" s="50"/>
      <c r="L358" s="50"/>
      <c r="M358" s="50"/>
      <c r="N358" s="50"/>
      <c r="O358" s="50"/>
      <c r="P358" s="50"/>
      <c r="Q358" s="50"/>
    </row>
    <row r="359" spans="11:17" customFormat="1" ht="15" customHeight="1">
      <c r="K359" s="50"/>
      <c r="L359" s="50"/>
      <c r="M359" s="50"/>
      <c r="N359" s="50"/>
      <c r="O359" s="50"/>
      <c r="P359" s="50"/>
      <c r="Q359" s="50"/>
    </row>
    <row r="360" spans="11:17" customFormat="1" ht="15" customHeight="1">
      <c r="K360" s="50"/>
      <c r="L360" s="50"/>
      <c r="M360" s="50"/>
      <c r="N360" s="50"/>
      <c r="O360" s="50"/>
      <c r="P360" s="50"/>
      <c r="Q360" s="50"/>
    </row>
    <row r="361" spans="11:17" customFormat="1" ht="15" customHeight="1">
      <c r="K361" s="50"/>
      <c r="L361" s="50"/>
      <c r="M361" s="50"/>
      <c r="N361" s="50"/>
      <c r="O361" s="50"/>
      <c r="P361" s="50"/>
      <c r="Q361" s="50"/>
    </row>
    <row r="362" spans="11:17" customFormat="1" ht="15" customHeight="1">
      <c r="K362" s="50"/>
      <c r="L362" s="50"/>
      <c r="M362" s="50"/>
      <c r="N362" s="50"/>
      <c r="O362" s="50"/>
      <c r="P362" s="50"/>
      <c r="Q362" s="50"/>
    </row>
    <row r="363" spans="11:17" customFormat="1" ht="15" customHeight="1">
      <c r="K363" s="50"/>
      <c r="L363" s="50"/>
      <c r="M363" s="50"/>
      <c r="N363" s="50"/>
      <c r="O363" s="50"/>
      <c r="P363" s="50"/>
      <c r="Q363" s="50"/>
    </row>
    <row r="364" spans="11:17" customFormat="1" ht="15" customHeight="1">
      <c r="K364" s="50"/>
      <c r="L364" s="50"/>
      <c r="M364" s="50"/>
      <c r="N364" s="50"/>
      <c r="O364" s="50"/>
      <c r="P364" s="50"/>
      <c r="Q364" s="50"/>
    </row>
    <row r="365" spans="11:17" customFormat="1" ht="15" customHeight="1">
      <c r="K365" s="50"/>
      <c r="L365" s="50"/>
      <c r="M365" s="50"/>
      <c r="N365" s="50"/>
      <c r="O365" s="50"/>
      <c r="P365" s="50"/>
      <c r="Q365" s="50"/>
    </row>
    <row r="366" spans="11:17" customFormat="1" ht="15" customHeight="1">
      <c r="K366" s="50"/>
      <c r="L366" s="50"/>
      <c r="M366" s="50"/>
      <c r="N366" s="50"/>
      <c r="O366" s="50"/>
      <c r="P366" s="50"/>
      <c r="Q366" s="50"/>
    </row>
    <row r="367" spans="11:17" customFormat="1" ht="15" customHeight="1">
      <c r="K367" s="50"/>
      <c r="L367" s="50"/>
      <c r="M367" s="50"/>
      <c r="N367" s="50"/>
      <c r="O367" s="50"/>
      <c r="P367" s="50"/>
      <c r="Q367" s="50"/>
    </row>
    <row r="368" spans="11:17" customFormat="1" ht="15" customHeight="1">
      <c r="K368" s="50"/>
      <c r="L368" s="50"/>
      <c r="M368" s="50"/>
      <c r="N368" s="50"/>
      <c r="O368" s="50"/>
      <c r="P368" s="50"/>
      <c r="Q368" s="50"/>
    </row>
    <row r="369" spans="11:17" customFormat="1" ht="15" customHeight="1">
      <c r="K369" s="50"/>
      <c r="L369" s="50"/>
      <c r="M369" s="50"/>
      <c r="N369" s="50"/>
      <c r="O369" s="50"/>
      <c r="P369" s="50"/>
      <c r="Q369" s="50"/>
    </row>
    <row r="370" spans="11:17" customFormat="1" ht="15" customHeight="1">
      <c r="K370" s="50"/>
      <c r="L370" s="50"/>
      <c r="M370" s="50"/>
      <c r="N370" s="50"/>
      <c r="O370" s="50"/>
      <c r="P370" s="50"/>
      <c r="Q370" s="50"/>
    </row>
    <row r="371" spans="11:17" customFormat="1" ht="15" customHeight="1">
      <c r="K371" s="50"/>
      <c r="L371" s="50"/>
      <c r="M371" s="50"/>
      <c r="N371" s="50"/>
      <c r="O371" s="50"/>
      <c r="P371" s="50"/>
      <c r="Q371" s="50"/>
    </row>
    <row r="372" spans="11:17" customFormat="1" ht="15" customHeight="1">
      <c r="K372" s="50"/>
      <c r="L372" s="50"/>
      <c r="M372" s="50"/>
      <c r="N372" s="50"/>
      <c r="O372" s="50"/>
      <c r="P372" s="50"/>
      <c r="Q372" s="50"/>
    </row>
    <row r="373" spans="11:17" customFormat="1" ht="15" customHeight="1">
      <c r="K373" s="50"/>
      <c r="L373" s="50"/>
      <c r="M373" s="50"/>
      <c r="N373" s="50"/>
      <c r="O373" s="50"/>
      <c r="P373" s="50"/>
      <c r="Q373" s="50"/>
    </row>
    <row r="374" spans="11:17" customFormat="1" ht="15" customHeight="1">
      <c r="K374" s="50"/>
      <c r="L374" s="50"/>
      <c r="M374" s="50"/>
      <c r="N374" s="50"/>
      <c r="O374" s="50"/>
      <c r="P374" s="50"/>
      <c r="Q374" s="50"/>
    </row>
    <row r="375" spans="11:17" customFormat="1" ht="15" customHeight="1">
      <c r="K375" s="50"/>
      <c r="L375" s="50"/>
      <c r="M375" s="50"/>
      <c r="N375" s="50"/>
      <c r="O375" s="50"/>
      <c r="P375" s="50"/>
      <c r="Q375" s="50"/>
    </row>
    <row r="376" spans="11:17" customFormat="1" ht="15" customHeight="1">
      <c r="K376" s="50"/>
      <c r="L376" s="50"/>
      <c r="M376" s="50"/>
      <c r="N376" s="50"/>
      <c r="O376" s="50"/>
      <c r="P376" s="50"/>
      <c r="Q376" s="50"/>
    </row>
    <row r="377" spans="11:17" customFormat="1" ht="15" customHeight="1">
      <c r="K377" s="50"/>
      <c r="L377" s="50"/>
      <c r="M377" s="50"/>
      <c r="N377" s="50"/>
      <c r="O377" s="50"/>
      <c r="P377" s="50"/>
      <c r="Q377" s="50"/>
    </row>
    <row r="378" spans="11:17" customFormat="1" ht="15" customHeight="1">
      <c r="K378" s="50"/>
      <c r="L378" s="50"/>
      <c r="M378" s="50"/>
      <c r="N378" s="50"/>
      <c r="O378" s="50"/>
      <c r="P378" s="50"/>
      <c r="Q378" s="50"/>
    </row>
    <row r="379" spans="11:17" customFormat="1" ht="15" customHeight="1">
      <c r="K379" s="50"/>
      <c r="L379" s="50"/>
      <c r="M379" s="50"/>
      <c r="N379" s="50"/>
      <c r="O379" s="50"/>
      <c r="P379" s="50"/>
      <c r="Q379" s="50"/>
    </row>
    <row r="380" spans="11:17" customFormat="1" ht="15" customHeight="1">
      <c r="K380" s="50"/>
      <c r="L380" s="50"/>
      <c r="M380" s="50"/>
      <c r="N380" s="50"/>
      <c r="O380" s="50"/>
      <c r="P380" s="50"/>
      <c r="Q380" s="50"/>
    </row>
    <row r="381" spans="11:17" customFormat="1" ht="15" customHeight="1">
      <c r="K381" s="50"/>
      <c r="L381" s="50"/>
      <c r="M381" s="50"/>
      <c r="N381" s="50"/>
      <c r="O381" s="50"/>
      <c r="P381" s="50"/>
      <c r="Q381" s="50"/>
    </row>
    <row r="382" spans="11:17" customFormat="1" ht="15" customHeight="1">
      <c r="K382" s="50"/>
      <c r="L382" s="50"/>
      <c r="M382" s="50"/>
      <c r="N382" s="50"/>
      <c r="O382" s="50"/>
      <c r="P382" s="50"/>
      <c r="Q382" s="50"/>
    </row>
    <row r="383" spans="11:17" customFormat="1" ht="15" customHeight="1">
      <c r="K383" s="50"/>
      <c r="L383" s="50"/>
      <c r="M383" s="50"/>
      <c r="N383" s="50"/>
      <c r="O383" s="50"/>
      <c r="P383" s="50"/>
      <c r="Q383" s="50"/>
    </row>
    <row r="384" spans="11:17" customFormat="1" ht="15" customHeight="1">
      <c r="K384" s="50"/>
      <c r="L384" s="50"/>
      <c r="M384" s="50"/>
      <c r="N384" s="50"/>
      <c r="O384" s="50"/>
      <c r="P384" s="50"/>
      <c r="Q384" s="50"/>
    </row>
    <row r="385" spans="11:17" customFormat="1" ht="15" customHeight="1">
      <c r="K385" s="50"/>
      <c r="L385" s="50"/>
      <c r="M385" s="50"/>
      <c r="N385" s="50"/>
      <c r="O385" s="50"/>
      <c r="P385" s="50"/>
      <c r="Q385" s="50"/>
    </row>
    <row r="386" spans="11:17" customFormat="1" ht="15" customHeight="1">
      <c r="K386" s="50"/>
      <c r="L386" s="50"/>
      <c r="M386" s="50"/>
      <c r="N386" s="50"/>
      <c r="O386" s="50"/>
      <c r="P386" s="50"/>
      <c r="Q386" s="50"/>
    </row>
    <row r="387" spans="11:17" customFormat="1" ht="15" customHeight="1">
      <c r="K387" s="50"/>
      <c r="L387" s="50"/>
      <c r="M387" s="50"/>
      <c r="N387" s="50"/>
      <c r="O387" s="50"/>
      <c r="P387" s="50"/>
      <c r="Q387" s="50"/>
    </row>
    <row r="388" spans="11:17" customFormat="1" ht="15" customHeight="1">
      <c r="K388" s="50"/>
      <c r="L388" s="50"/>
      <c r="M388" s="50"/>
      <c r="N388" s="50"/>
      <c r="O388" s="50"/>
      <c r="P388" s="50"/>
      <c r="Q388" s="50"/>
    </row>
    <row r="389" spans="11:17" customFormat="1" ht="15" customHeight="1">
      <c r="K389" s="50"/>
      <c r="L389" s="50"/>
      <c r="M389" s="50"/>
      <c r="N389" s="50"/>
      <c r="O389" s="50"/>
      <c r="P389" s="50"/>
      <c r="Q389" s="50"/>
    </row>
    <row r="390" spans="11:17" customFormat="1" ht="15" customHeight="1">
      <c r="K390" s="50"/>
      <c r="L390" s="50"/>
      <c r="M390" s="50"/>
      <c r="N390" s="50"/>
      <c r="O390" s="50"/>
      <c r="P390" s="50"/>
      <c r="Q390" s="50"/>
    </row>
    <row r="391" spans="11:17" customFormat="1" ht="15" customHeight="1">
      <c r="K391" s="50"/>
      <c r="L391" s="50"/>
      <c r="M391" s="50"/>
      <c r="N391" s="50"/>
      <c r="O391" s="50"/>
      <c r="P391" s="50"/>
      <c r="Q391" s="50"/>
    </row>
    <row r="392" spans="11:17" customFormat="1" ht="15" customHeight="1">
      <c r="K392" s="50"/>
      <c r="L392" s="50"/>
      <c r="M392" s="50"/>
      <c r="N392" s="50"/>
      <c r="O392" s="50"/>
      <c r="P392" s="50"/>
      <c r="Q392" s="50"/>
    </row>
    <row r="393" spans="11:17" customFormat="1" ht="15" customHeight="1">
      <c r="K393" s="50"/>
      <c r="L393" s="50"/>
      <c r="M393" s="50"/>
      <c r="N393" s="50"/>
      <c r="O393" s="50"/>
      <c r="P393" s="50"/>
      <c r="Q393" s="50"/>
    </row>
    <row r="394" spans="11:17" customFormat="1" ht="15" customHeight="1">
      <c r="K394" s="50"/>
      <c r="L394" s="50"/>
      <c r="M394" s="50"/>
      <c r="N394" s="50"/>
      <c r="O394" s="50"/>
      <c r="P394" s="50"/>
      <c r="Q394" s="50"/>
    </row>
    <row r="395" spans="11:17" customFormat="1" ht="15" customHeight="1">
      <c r="K395" s="50"/>
      <c r="L395" s="50"/>
      <c r="M395" s="50"/>
      <c r="N395" s="50"/>
      <c r="O395" s="50"/>
      <c r="P395" s="50"/>
      <c r="Q395" s="50"/>
    </row>
    <row r="396" spans="11:17" customFormat="1" ht="15" customHeight="1">
      <c r="K396" s="50"/>
      <c r="L396" s="50"/>
      <c r="M396" s="50"/>
      <c r="N396" s="50"/>
      <c r="O396" s="50"/>
      <c r="P396" s="50"/>
      <c r="Q396" s="50"/>
    </row>
    <row r="397" spans="11:17" customFormat="1" ht="15" customHeight="1">
      <c r="K397" s="50"/>
      <c r="L397" s="50"/>
      <c r="M397" s="50"/>
      <c r="N397" s="50"/>
      <c r="O397" s="50"/>
      <c r="P397" s="50"/>
      <c r="Q397" s="50"/>
    </row>
    <row r="398" spans="11:17" customFormat="1" ht="15" customHeight="1">
      <c r="K398" s="50"/>
      <c r="L398" s="50"/>
      <c r="M398" s="50"/>
      <c r="N398" s="50"/>
      <c r="O398" s="50"/>
      <c r="P398" s="50"/>
      <c r="Q398" s="50"/>
    </row>
    <row r="399" spans="11:17" customFormat="1" ht="15" customHeight="1">
      <c r="K399" s="50"/>
      <c r="L399" s="50"/>
      <c r="M399" s="50"/>
      <c r="N399" s="50"/>
      <c r="O399" s="50"/>
      <c r="P399" s="50"/>
      <c r="Q399" s="50"/>
    </row>
    <row r="400" spans="11:17" customFormat="1" ht="15" customHeight="1">
      <c r="K400" s="50"/>
      <c r="L400" s="50"/>
      <c r="M400" s="50"/>
      <c r="N400" s="50"/>
      <c r="O400" s="50"/>
      <c r="P400" s="50"/>
      <c r="Q400" s="50"/>
    </row>
    <row r="401" spans="11:17" customFormat="1" ht="15" customHeight="1">
      <c r="K401" s="50"/>
      <c r="L401" s="50"/>
      <c r="M401" s="50"/>
      <c r="N401" s="50"/>
      <c r="O401" s="50"/>
      <c r="P401" s="50"/>
      <c r="Q401" s="50"/>
    </row>
    <row r="402" spans="11:17" customFormat="1" ht="15" customHeight="1">
      <c r="K402" s="50"/>
      <c r="L402" s="50"/>
      <c r="M402" s="50"/>
      <c r="N402" s="50"/>
      <c r="O402" s="50"/>
      <c r="P402" s="50"/>
      <c r="Q402" s="50"/>
    </row>
    <row r="403" spans="11:17" customFormat="1" ht="15" customHeight="1">
      <c r="K403" s="50"/>
      <c r="L403" s="50"/>
      <c r="M403" s="50"/>
      <c r="N403" s="50"/>
      <c r="O403" s="50"/>
      <c r="P403" s="50"/>
      <c r="Q403" s="50"/>
    </row>
    <row r="404" spans="11:17" customFormat="1" ht="15" customHeight="1">
      <c r="K404" s="50"/>
      <c r="L404" s="50"/>
      <c r="M404" s="50"/>
      <c r="N404" s="50"/>
      <c r="O404" s="50"/>
      <c r="P404" s="50"/>
      <c r="Q404" s="50"/>
    </row>
    <row r="405" spans="11:17" customFormat="1" ht="15" customHeight="1">
      <c r="K405" s="50"/>
      <c r="L405" s="50"/>
      <c r="M405" s="50"/>
      <c r="N405" s="50"/>
      <c r="O405" s="50"/>
      <c r="P405" s="50"/>
      <c r="Q405" s="50"/>
    </row>
    <row r="406" spans="11:17" customFormat="1" ht="15" customHeight="1">
      <c r="K406" s="50"/>
      <c r="L406" s="50"/>
      <c r="M406" s="50"/>
      <c r="N406" s="50"/>
      <c r="O406" s="50"/>
      <c r="P406" s="50"/>
      <c r="Q406" s="50"/>
    </row>
    <row r="407" spans="11:17" customFormat="1" ht="15" customHeight="1">
      <c r="K407" s="50"/>
      <c r="L407" s="50"/>
      <c r="M407" s="50"/>
      <c r="N407" s="50"/>
      <c r="O407" s="50"/>
      <c r="P407" s="50"/>
      <c r="Q407" s="50"/>
    </row>
    <row r="408" spans="11:17" customFormat="1" ht="15" customHeight="1">
      <c r="K408" s="50"/>
      <c r="L408" s="50"/>
      <c r="M408" s="50"/>
      <c r="N408" s="50"/>
      <c r="O408" s="50"/>
      <c r="P408" s="50"/>
      <c r="Q408" s="50"/>
    </row>
    <row r="409" spans="11:17" customFormat="1" ht="15" customHeight="1">
      <c r="K409" s="50"/>
      <c r="L409" s="50"/>
      <c r="M409" s="50"/>
      <c r="N409" s="50"/>
      <c r="O409" s="50"/>
      <c r="P409" s="50"/>
      <c r="Q409" s="50"/>
    </row>
    <row r="410" spans="11:17" customFormat="1" ht="15" customHeight="1">
      <c r="K410" s="50"/>
      <c r="L410" s="50"/>
      <c r="M410" s="50"/>
      <c r="N410" s="50"/>
      <c r="O410" s="50"/>
      <c r="P410" s="50"/>
      <c r="Q410" s="50"/>
    </row>
    <row r="411" spans="11:17" customFormat="1" ht="15" customHeight="1">
      <c r="K411" s="50"/>
      <c r="L411" s="50"/>
      <c r="M411" s="50"/>
      <c r="N411" s="50"/>
      <c r="O411" s="50"/>
      <c r="P411" s="50"/>
      <c r="Q411" s="50"/>
    </row>
    <row r="412" spans="11:17" customFormat="1" ht="15" customHeight="1">
      <c r="K412" s="50"/>
      <c r="L412" s="50"/>
      <c r="M412" s="50"/>
      <c r="N412" s="50"/>
      <c r="O412" s="50"/>
      <c r="P412" s="50"/>
      <c r="Q412" s="50"/>
    </row>
    <row r="413" spans="11:17" customFormat="1" ht="15" customHeight="1">
      <c r="K413" s="50"/>
      <c r="L413" s="50"/>
      <c r="M413" s="50"/>
      <c r="N413" s="50"/>
      <c r="O413" s="50"/>
      <c r="P413" s="50"/>
      <c r="Q413" s="50"/>
    </row>
    <row r="414" spans="11:17" customFormat="1" ht="15" customHeight="1">
      <c r="K414" s="50"/>
      <c r="L414" s="50"/>
      <c r="M414" s="50"/>
      <c r="N414" s="50"/>
      <c r="O414" s="50"/>
      <c r="P414" s="50"/>
      <c r="Q414" s="50"/>
    </row>
    <row r="415" spans="11:17" customFormat="1" ht="15" customHeight="1">
      <c r="K415" s="50"/>
      <c r="L415" s="50"/>
      <c r="M415" s="50"/>
      <c r="N415" s="50"/>
      <c r="O415" s="50"/>
      <c r="P415" s="50"/>
      <c r="Q415" s="50"/>
    </row>
    <row r="416" spans="11:17" customFormat="1" ht="15" customHeight="1">
      <c r="K416" s="50"/>
      <c r="L416" s="50"/>
      <c r="M416" s="50"/>
      <c r="N416" s="50"/>
      <c r="O416" s="50"/>
      <c r="P416" s="50"/>
      <c r="Q416" s="50"/>
    </row>
    <row r="417" spans="11:17" customFormat="1" ht="15" customHeight="1">
      <c r="K417" s="50"/>
      <c r="L417" s="50"/>
      <c r="M417" s="50"/>
      <c r="N417" s="50"/>
      <c r="O417" s="50"/>
      <c r="P417" s="50"/>
      <c r="Q417" s="50"/>
    </row>
    <row r="418" spans="11:17" customFormat="1" ht="15" customHeight="1">
      <c r="K418" s="50"/>
      <c r="L418" s="50"/>
      <c r="M418" s="50"/>
      <c r="N418" s="50"/>
      <c r="O418" s="50"/>
      <c r="P418" s="50"/>
      <c r="Q418" s="50"/>
    </row>
  </sheetData>
  <mergeCells count="10">
    <mergeCell ref="A20:E20"/>
    <mergeCell ref="C1:D1"/>
    <mergeCell ref="B3:G3"/>
    <mergeCell ref="I3:M3"/>
    <mergeCell ref="B11:E11"/>
    <mergeCell ref="F20:J20"/>
    <mergeCell ref="F21:J21"/>
    <mergeCell ref="K21:O21"/>
    <mergeCell ref="K20:O20"/>
    <mergeCell ref="A21:E21"/>
  </mergeCells>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dimension ref="A1:Q418"/>
  <sheetViews>
    <sheetView workbookViewId="0">
      <selection activeCell="A20" sqref="A20:D72"/>
    </sheetView>
  </sheetViews>
  <sheetFormatPr baseColWidth="10" defaultRowHeight="12.75"/>
  <cols>
    <col min="5" max="5" width="12" customWidth="1"/>
    <col min="10" max="11" width="11.42578125" style="50"/>
    <col min="12" max="12" width="11.5703125" style="50" bestFit="1" customWidth="1"/>
    <col min="13" max="13" width="11.42578125" style="50"/>
    <col min="14" max="17" width="11.42578125" style="1"/>
    <col min="18" max="18" width="3.28515625" style="1" customWidth="1"/>
    <col min="19" max="16384" width="11.42578125" style="1"/>
  </cols>
  <sheetData>
    <row r="1" spans="1:17" ht="18.75" customHeight="1">
      <c r="A1" s="50"/>
      <c r="B1" s="10" t="s">
        <v>113</v>
      </c>
      <c r="C1" s="161" t="s">
        <v>115</v>
      </c>
      <c r="D1" s="161"/>
      <c r="E1" s="11" t="s">
        <v>114</v>
      </c>
      <c r="F1" s="50"/>
      <c r="G1" s="50"/>
      <c r="H1" s="50"/>
      <c r="I1" s="50"/>
      <c r="N1" s="50"/>
      <c r="O1" s="50"/>
      <c r="P1" s="50"/>
      <c r="Q1" s="50"/>
    </row>
    <row r="2" spans="1:17">
      <c r="A2" s="50"/>
      <c r="B2" s="50"/>
      <c r="C2" s="50"/>
      <c r="D2" s="50"/>
      <c r="E2" s="50"/>
      <c r="F2" s="50"/>
      <c r="G2" s="50"/>
      <c r="H2" s="50"/>
      <c r="I2" s="50"/>
      <c r="N2" s="50"/>
      <c r="O2" s="50"/>
      <c r="P2" s="50"/>
      <c r="Q2" s="50"/>
    </row>
    <row r="3" spans="1:17" s="2" customFormat="1" ht="24" customHeight="1">
      <c r="A3" s="30"/>
      <c r="B3" s="159" t="s">
        <v>15</v>
      </c>
      <c r="C3" s="159"/>
      <c r="D3" s="159"/>
      <c r="E3" s="159"/>
      <c r="F3" s="159"/>
      <c r="G3" s="159"/>
      <c r="H3" s="47" t="s">
        <v>16</v>
      </c>
      <c r="I3" s="159" t="s">
        <v>17</v>
      </c>
      <c r="J3" s="159"/>
      <c r="K3" s="159"/>
      <c r="L3" s="159"/>
      <c r="M3" s="160"/>
      <c r="N3" s="15"/>
      <c r="O3" s="50"/>
      <c r="P3" s="50"/>
      <c r="Q3" s="50"/>
    </row>
    <row r="4" spans="1:17" s="3" customFormat="1" ht="15" customHeight="1">
      <c r="A4" s="49"/>
      <c r="B4" s="60" t="s">
        <v>10</v>
      </c>
      <c r="C4" s="38" t="s">
        <v>14</v>
      </c>
      <c r="D4" s="38" t="s">
        <v>12</v>
      </c>
      <c r="E4" s="38" t="s">
        <v>3</v>
      </c>
      <c r="F4" s="38" t="s">
        <v>13</v>
      </c>
      <c r="G4" s="38" t="s">
        <v>4</v>
      </c>
      <c r="H4" s="39" t="s">
        <v>11</v>
      </c>
      <c r="I4" s="38" t="s">
        <v>6</v>
      </c>
      <c r="J4" s="38" t="s">
        <v>7</v>
      </c>
      <c r="K4" s="48" t="s">
        <v>8</v>
      </c>
      <c r="L4" s="48" t="s">
        <v>9</v>
      </c>
      <c r="M4" s="40" t="s">
        <v>10</v>
      </c>
      <c r="N4" s="181"/>
      <c r="O4" s="50"/>
      <c r="P4" s="50"/>
      <c r="Q4" s="50"/>
    </row>
    <row r="5" spans="1:17" s="12" customFormat="1" ht="15" customHeight="1">
      <c r="A5" s="30" t="s">
        <v>1</v>
      </c>
      <c r="B5" s="31">
        <v>100</v>
      </c>
      <c r="C5" s="71">
        <f>B5*10</f>
        <v>1000</v>
      </c>
      <c r="D5" s="71">
        <v>1</v>
      </c>
      <c r="E5" s="79">
        <f>C5*D5</f>
        <v>1000</v>
      </c>
      <c r="F5" s="59">
        <v>18.015280000000001</v>
      </c>
      <c r="G5" s="71"/>
      <c r="H5" s="16">
        <v>10</v>
      </c>
      <c r="I5" s="23"/>
      <c r="J5" s="23"/>
      <c r="K5" s="41"/>
      <c r="L5" s="41"/>
      <c r="M5" s="119"/>
      <c r="N5" s="181"/>
      <c r="O5" s="50"/>
      <c r="P5" s="50"/>
      <c r="Q5" s="50"/>
    </row>
    <row r="6" spans="1:17" s="67" customFormat="1" ht="15" customHeight="1">
      <c r="A6" s="63" t="s">
        <v>2</v>
      </c>
      <c r="B6" s="64">
        <v>50</v>
      </c>
      <c r="C6" s="65">
        <f>B6*10</f>
        <v>500</v>
      </c>
      <c r="D6" s="147">
        <f>1.0121289+0.0030592*B6-2.2735*10^-5*(B6-25.5)^2-2.307*10^-8*(B6-25.5)^3 + 9.9567*10^-9*(B6-25.5)^4 + 2.984*10^-10*(B6-25.5)^5</f>
        <v>1.1573244272754688</v>
      </c>
      <c r="E6" s="66">
        <f>C6*D6</f>
        <v>578.66221363773445</v>
      </c>
      <c r="F6" s="66">
        <v>20.0063</v>
      </c>
      <c r="G6" s="66">
        <f>E6/F6</f>
        <v>28.923999622005791</v>
      </c>
      <c r="H6" s="96">
        <v>10</v>
      </c>
      <c r="I6" s="66">
        <f>H6*G6</f>
        <v>289.23999622005789</v>
      </c>
      <c r="J6" s="66">
        <f>E6*H6</f>
        <v>5786.6221363773448</v>
      </c>
      <c r="K6" s="90">
        <f>I6/H9</f>
        <v>2.8923999622005789</v>
      </c>
      <c r="L6" s="90">
        <f>J6/H9</f>
        <v>57.866221363773448</v>
      </c>
      <c r="M6" s="69">
        <f>L6/D9/10</f>
        <v>4.8545487721286449</v>
      </c>
      <c r="N6" s="70"/>
      <c r="O6" s="182"/>
      <c r="P6" s="182"/>
      <c r="Q6" s="182"/>
    </row>
    <row r="7" spans="1:17" s="2" customFormat="1" ht="15" customHeight="1">
      <c r="A7" s="80" t="s">
        <v>0</v>
      </c>
      <c r="B7" s="81">
        <v>65</v>
      </c>
      <c r="C7" s="82">
        <f>B7*10</f>
        <v>650</v>
      </c>
      <c r="D7" s="84">
        <f xml:space="preserve"> 0.9933411 + 0.006338*B7 - 0.000024627*(B7-45.2708)^2 - 0.00000065456*(B7-45.2708)^3 + 0.0000000026352*(B7-45.2708)^4 + 0.00000000008595*(B7-45.2708)^5</f>
        <v>1.3913547857558353</v>
      </c>
      <c r="E7" s="84">
        <f>C7*D7</f>
        <v>904.38061074129291</v>
      </c>
      <c r="F7" s="84">
        <v>63.012799999999999</v>
      </c>
      <c r="G7" s="84">
        <f>E7/F7</f>
        <v>14.352331760234316</v>
      </c>
      <c r="H7" s="98">
        <v>40</v>
      </c>
      <c r="I7" s="84">
        <f>H7*G7</f>
        <v>574.09327040937262</v>
      </c>
      <c r="J7" s="84">
        <f>E7*H7</f>
        <v>36175.224429651716</v>
      </c>
      <c r="K7" s="91">
        <f>I7/H9</f>
        <v>5.7409327040937264</v>
      </c>
      <c r="L7" s="91">
        <f>J7/H9</f>
        <v>361.75224429651718</v>
      </c>
      <c r="M7" s="85">
        <f>L7/D9/10</f>
        <v>30.348342642325271</v>
      </c>
      <c r="N7" s="15"/>
      <c r="O7" s="50"/>
      <c r="P7" s="50"/>
      <c r="Q7" s="50"/>
    </row>
    <row r="8" spans="1:17" s="120" customFormat="1" ht="15" customHeight="1">
      <c r="A8" s="107" t="s">
        <v>37</v>
      </c>
      <c r="B8" s="114">
        <v>100</v>
      </c>
      <c r="C8" s="114">
        <f>B8*10</f>
        <v>1000</v>
      </c>
      <c r="D8" s="115">
        <v>1.0489999999999999</v>
      </c>
      <c r="E8" s="115">
        <f>C8*D8</f>
        <v>1049</v>
      </c>
      <c r="F8" s="115">
        <v>60.052399999999999</v>
      </c>
      <c r="G8" s="115">
        <f>E8/F8</f>
        <v>17.468077878652643</v>
      </c>
      <c r="H8" s="117">
        <v>40</v>
      </c>
      <c r="I8" s="109">
        <f>H8*G8</f>
        <v>698.72311514610578</v>
      </c>
      <c r="J8" s="109">
        <f>E8*H8</f>
        <v>41960</v>
      </c>
      <c r="K8" s="111">
        <f>I8/H7</f>
        <v>17.468077878652643</v>
      </c>
      <c r="L8" s="111">
        <f>J8/H9</f>
        <v>419.6</v>
      </c>
      <c r="M8" s="112">
        <f>L8/D9/10</f>
        <v>35.201342281879199</v>
      </c>
      <c r="N8" s="113"/>
      <c r="O8" s="184"/>
      <c r="P8" s="184"/>
      <c r="Q8" s="184"/>
    </row>
    <row r="9" spans="1:17" s="6" customFormat="1" ht="15" customHeight="1">
      <c r="A9" s="33" t="s">
        <v>5</v>
      </c>
      <c r="B9" s="34"/>
      <c r="C9" s="34"/>
      <c r="D9" s="88">
        <f>ROUND((D5*H5+D8*H8+D6*H6+D7*H7)/H9,3)</f>
        <v>1.1919999999999999</v>
      </c>
      <c r="E9" s="100"/>
      <c r="F9" s="100"/>
      <c r="G9" s="100"/>
      <c r="H9" s="101">
        <f>H5+H8+H7+H6</f>
        <v>100</v>
      </c>
      <c r="I9" s="100"/>
      <c r="J9" s="100"/>
      <c r="K9" s="100"/>
      <c r="L9" s="100"/>
      <c r="M9" s="58"/>
      <c r="N9" s="15"/>
      <c r="O9" s="50"/>
      <c r="P9" s="50"/>
      <c r="Q9" s="50"/>
    </row>
    <row r="10" spans="1:17" s="6" customFormat="1" ht="15" customHeight="1">
      <c r="A10" s="15"/>
      <c r="B10" s="15"/>
      <c r="C10" s="15"/>
      <c r="D10" s="15"/>
      <c r="E10" s="15"/>
      <c r="F10" s="15"/>
      <c r="G10" s="15"/>
      <c r="H10" s="15"/>
      <c r="I10" s="15"/>
      <c r="J10" s="15"/>
      <c r="K10" s="15"/>
      <c r="L10" s="15"/>
      <c r="M10" s="15"/>
      <c r="N10" s="15"/>
      <c r="O10" s="50"/>
      <c r="P10" s="50"/>
      <c r="Q10" s="50"/>
    </row>
    <row r="11" spans="1:17" s="6" customFormat="1" ht="30" customHeight="1">
      <c r="A11" s="30"/>
      <c r="B11" s="177" t="s">
        <v>15</v>
      </c>
      <c r="C11" s="163"/>
      <c r="D11" s="163"/>
      <c r="E11" s="163"/>
      <c r="F11" s="47"/>
      <c r="G11" s="47"/>
      <c r="H11" s="20" t="s">
        <v>16</v>
      </c>
      <c r="I11" s="15"/>
      <c r="J11" s="15"/>
      <c r="K11" s="15"/>
      <c r="L11" s="15"/>
      <c r="M11" s="15"/>
      <c r="N11" s="15"/>
      <c r="O11" s="50"/>
      <c r="P11" s="50"/>
      <c r="Q11" s="50"/>
    </row>
    <row r="12" spans="1:17" s="6" customFormat="1" ht="15" customHeight="1">
      <c r="A12" s="49"/>
      <c r="B12" s="60" t="s">
        <v>10</v>
      </c>
      <c r="C12" s="38" t="s">
        <v>14</v>
      </c>
      <c r="D12" s="38" t="s">
        <v>12</v>
      </c>
      <c r="E12" s="38" t="s">
        <v>9</v>
      </c>
      <c r="F12" s="39" t="s">
        <v>24</v>
      </c>
      <c r="G12" s="56" t="s">
        <v>110</v>
      </c>
      <c r="H12" s="40" t="s">
        <v>11</v>
      </c>
      <c r="I12" s="15"/>
      <c r="J12" s="15"/>
      <c r="K12" s="15"/>
      <c r="L12" s="15"/>
      <c r="M12" s="15"/>
      <c r="N12" s="15"/>
      <c r="O12" s="50"/>
      <c r="P12" s="50"/>
      <c r="Q12" s="50"/>
    </row>
    <row r="13" spans="1:17" s="6" customFormat="1" ht="15" customHeight="1">
      <c r="A13" s="30" t="s">
        <v>1</v>
      </c>
      <c r="B13" s="31"/>
      <c r="C13" s="31"/>
      <c r="D13" s="31"/>
      <c r="E13" s="31"/>
      <c r="F13" s="31"/>
      <c r="G13" s="76"/>
      <c r="H13" s="77">
        <f>F17-H15-H14-H16</f>
        <v>10.000065266980613</v>
      </c>
      <c r="I13" s="15"/>
      <c r="J13" s="15"/>
      <c r="K13" s="15"/>
      <c r="L13" s="15"/>
      <c r="M13" s="15"/>
      <c r="N13" s="15"/>
      <c r="O13" s="50"/>
      <c r="P13" s="50"/>
      <c r="Q13" s="50"/>
    </row>
    <row r="14" spans="1:17" s="68" customFormat="1" ht="15" customHeight="1">
      <c r="A14" s="63" t="s">
        <v>2</v>
      </c>
      <c r="B14" s="64">
        <v>50</v>
      </c>
      <c r="C14" s="65">
        <f>B14*10</f>
        <v>500</v>
      </c>
      <c r="D14" s="147">
        <f>1.0121289+0.0030592*B14-2.2735*10^-5*(B14-25.5)^2-2.307*10^-8*(B14-25.5)^3 + 9.9567*10^-9*(B14-25.5)^4 + 2.984*10^-10*(B14-25.5)^5</f>
        <v>1.1573244272754688</v>
      </c>
      <c r="E14" s="66">
        <f>C14*D14</f>
        <v>578.66221363773445</v>
      </c>
      <c r="F14" s="97"/>
      <c r="G14" s="96">
        <v>57.866</v>
      </c>
      <c r="H14" s="69">
        <f>G14/E14*F17</f>
        <v>9.9999617455973056</v>
      </c>
      <c r="I14" s="70"/>
      <c r="J14" s="70"/>
      <c r="K14" s="70"/>
      <c r="L14" s="70"/>
      <c r="M14" s="70"/>
      <c r="N14" s="70"/>
      <c r="O14" s="70"/>
      <c r="P14" s="70"/>
      <c r="Q14" s="70"/>
    </row>
    <row r="15" spans="1:17" s="6" customFormat="1" ht="15" customHeight="1">
      <c r="A15" s="80" t="s">
        <v>0</v>
      </c>
      <c r="B15" s="81">
        <v>65</v>
      </c>
      <c r="C15" s="82">
        <f>B15*10</f>
        <v>650</v>
      </c>
      <c r="D15" s="84">
        <f xml:space="preserve"> 0.9933411 + 0.006338*B15 - 0.000024627*(B15-45.2708)^2 - 0.00000065456*(B15-45.2708)^3 + 0.0000000026352*(B15-45.2708)^4 + 0.00000000008595*(B15-45.2708)^5</f>
        <v>1.3913547857558353</v>
      </c>
      <c r="E15" s="84">
        <f>C15*D15</f>
        <v>904.38061074129291</v>
      </c>
      <c r="F15" s="99"/>
      <c r="G15" s="98">
        <v>361.75200000000001</v>
      </c>
      <c r="H15" s="85">
        <f>G15/E15*F17</f>
        <v>39.999972987422083</v>
      </c>
      <c r="I15" s="15"/>
      <c r="J15" s="15"/>
      <c r="K15" s="15"/>
      <c r="L15" s="15"/>
      <c r="M15" s="15"/>
      <c r="N15" s="15"/>
      <c r="O15" s="15"/>
      <c r="P15" s="15"/>
      <c r="Q15" s="15"/>
    </row>
    <row r="16" spans="1:17" s="121" customFormat="1" ht="15" customHeight="1">
      <c r="A16" s="107" t="s">
        <v>37</v>
      </c>
      <c r="B16" s="114">
        <v>100</v>
      </c>
      <c r="C16" s="114">
        <f>B16*10</f>
        <v>1000</v>
      </c>
      <c r="D16" s="115">
        <v>1.0489999999999999</v>
      </c>
      <c r="E16" s="115">
        <f>C16*D16</f>
        <v>1049</v>
      </c>
      <c r="F16" s="116"/>
      <c r="G16" s="117">
        <v>419.6</v>
      </c>
      <c r="H16" s="112">
        <f>G16/E16*F17</f>
        <v>40</v>
      </c>
      <c r="I16" s="113"/>
      <c r="J16" s="113"/>
      <c r="K16" s="113"/>
      <c r="L16" s="113"/>
      <c r="M16" s="113"/>
      <c r="N16" s="113"/>
      <c r="O16" s="113"/>
      <c r="P16" s="113"/>
      <c r="Q16" s="113"/>
    </row>
    <row r="17" spans="1:17" s="6" customFormat="1" ht="15" customHeight="1">
      <c r="A17" s="51"/>
      <c r="B17" s="34"/>
      <c r="C17" s="34"/>
      <c r="D17" s="100"/>
      <c r="E17" s="100"/>
      <c r="F17" s="103">
        <v>100</v>
      </c>
      <c r="G17" s="100"/>
      <c r="H17" s="58"/>
      <c r="I17" s="15"/>
      <c r="J17" s="15"/>
      <c r="K17" s="15"/>
      <c r="L17" s="15"/>
      <c r="M17" s="15"/>
      <c r="N17" s="15"/>
      <c r="O17" s="15"/>
      <c r="P17" s="15"/>
      <c r="Q17" s="15"/>
    </row>
    <row r="18" spans="1:17" s="6" customFormat="1" ht="15" customHeight="1">
      <c r="A18" s="15"/>
      <c r="B18" s="15"/>
      <c r="C18" s="15"/>
      <c r="D18" s="15"/>
      <c r="E18" s="15"/>
      <c r="F18" s="15"/>
      <c r="G18" s="15"/>
      <c r="H18" s="15"/>
      <c r="I18" s="15"/>
      <c r="J18" s="15"/>
      <c r="K18" s="15"/>
      <c r="L18" s="15"/>
      <c r="M18" s="15"/>
      <c r="N18" s="15"/>
      <c r="O18" s="15"/>
      <c r="P18" s="15"/>
      <c r="Q18" s="15"/>
    </row>
    <row r="19" spans="1:17" s="6" customFormat="1" ht="15" customHeight="1">
      <c r="A19" s="15"/>
      <c r="B19" s="15"/>
      <c r="C19" s="15"/>
      <c r="D19" s="15"/>
      <c r="E19" s="15"/>
      <c r="F19" s="15"/>
      <c r="G19" s="15"/>
      <c r="H19" s="15"/>
      <c r="I19" s="15"/>
      <c r="J19" s="15"/>
      <c r="K19" s="15"/>
      <c r="L19" s="15"/>
      <c r="M19" s="15"/>
      <c r="N19" s="15"/>
      <c r="O19" s="15"/>
      <c r="P19" s="15"/>
      <c r="Q19" s="15"/>
    </row>
    <row r="20" spans="1:17" s="6" customFormat="1" ht="45" customHeight="1">
      <c r="A20" s="185" t="s">
        <v>21</v>
      </c>
      <c r="B20" s="185"/>
      <c r="C20" s="185"/>
      <c r="D20" s="185"/>
      <c r="E20" s="179" t="s">
        <v>59</v>
      </c>
      <c r="F20" s="179"/>
      <c r="G20" s="179"/>
      <c r="H20" s="179"/>
      <c r="I20" s="179"/>
      <c r="J20" s="15"/>
      <c r="K20" s="15"/>
      <c r="L20" s="15"/>
      <c r="M20" s="15"/>
      <c r="N20" s="15"/>
      <c r="O20" s="15"/>
      <c r="P20" s="15"/>
      <c r="Q20" s="15"/>
    </row>
    <row r="21" spans="1:17" s="6" customFormat="1" ht="15" customHeight="1">
      <c r="A21" s="185" t="s">
        <v>22</v>
      </c>
      <c r="B21" s="185"/>
      <c r="C21" s="185"/>
      <c r="D21" s="185"/>
      <c r="E21" s="178" t="s">
        <v>19</v>
      </c>
      <c r="F21" s="178"/>
      <c r="G21" s="178"/>
      <c r="H21" s="178"/>
      <c r="I21" s="178"/>
      <c r="J21" s="15"/>
      <c r="K21" s="15"/>
      <c r="L21" s="15"/>
      <c r="M21" s="15"/>
      <c r="N21" s="15"/>
      <c r="O21" s="15"/>
      <c r="P21" s="15"/>
      <c r="Q21" s="15"/>
    </row>
    <row r="22" spans="1:17" s="6" customFormat="1" ht="15" customHeight="1">
      <c r="A22" s="181" t="s">
        <v>18</v>
      </c>
      <c r="B22" s="187" t="s">
        <v>12</v>
      </c>
      <c r="C22" s="181" t="s">
        <v>20</v>
      </c>
      <c r="D22" s="187" t="s">
        <v>54</v>
      </c>
      <c r="E22" s="149" t="s">
        <v>93</v>
      </c>
      <c r="F22" s="149" t="s">
        <v>12</v>
      </c>
      <c r="G22" s="148" t="s">
        <v>20</v>
      </c>
      <c r="H22" s="149" t="s">
        <v>54</v>
      </c>
      <c r="I22" s="148" t="s">
        <v>40</v>
      </c>
      <c r="J22" s="15"/>
      <c r="K22" s="15"/>
      <c r="L22" s="15"/>
      <c r="M22" s="15"/>
      <c r="N22" s="15"/>
      <c r="O22" s="15"/>
      <c r="P22" s="15"/>
      <c r="Q22" s="15"/>
    </row>
    <row r="23" spans="1:17" s="6" customFormat="1" ht="15" customHeight="1">
      <c r="A23" s="15">
        <v>1</v>
      </c>
      <c r="B23" s="15">
        <v>1.0029999999999999</v>
      </c>
      <c r="C23" s="15">
        <f>1*10^-8*A23^4-8*10^-7*A23^3+2*10^-6*A23^2+0.0039*A23+0.9992</f>
        <v>1.0031012100000001</v>
      </c>
      <c r="D23" s="189">
        <f>(C23-B23)/B23*100</f>
        <v>1.0090727816568772E-2</v>
      </c>
      <c r="E23" s="150">
        <v>0.33329999999999999</v>
      </c>
      <c r="F23" s="150">
        <v>1</v>
      </c>
      <c r="G23" s="150">
        <f xml:space="preserve"> 0.9933411 + 0.006338*E23 - 0.000024627*(E23-45.2708)^2 - 0.00000065456*(E23-45.2708)^3 + 0.0000000026352*(E23-45.2708)^4 + 0.00000000008595*(E23-45.2708)^5</f>
        <v>1.0001166090078193</v>
      </c>
      <c r="H23" s="146">
        <f t="shared" ref="H23:H86" si="0">(G23-F23)/F23*100</f>
        <v>1.1660900781929051E-2</v>
      </c>
      <c r="I23" s="150">
        <f>ROUND(E23*10*F23,2)</f>
        <v>3.33</v>
      </c>
      <c r="J23" s="15"/>
      <c r="K23" s="15"/>
      <c r="L23" s="15"/>
      <c r="M23" s="15"/>
      <c r="N23" s="15"/>
      <c r="O23" s="15"/>
      <c r="P23" s="15"/>
      <c r="Q23" s="15"/>
    </row>
    <row r="24" spans="1:17" s="6" customFormat="1" ht="15" customHeight="1">
      <c r="A24" s="15">
        <v>2</v>
      </c>
      <c r="B24" s="15">
        <v>1.0069999999999999</v>
      </c>
      <c r="C24" s="15">
        <f t="shared" ref="C24:C72" si="1">1*10^-8*A24^4-8*10^-7*A24^3+2*10^-6*A24^2+0.0039*A24+0.9992</f>
        <v>1.0070017600000001</v>
      </c>
      <c r="D24" s="189">
        <f t="shared" ref="D24:D72" si="2">(C24-B24)/B24*100</f>
        <v>1.7477656406989444E-4</v>
      </c>
      <c r="E24" s="150">
        <v>1.2549999999999999</v>
      </c>
      <c r="F24" s="150">
        <v>1.0049999999999999</v>
      </c>
      <c r="G24" s="150">
        <f t="shared" ref="G24:G87" si="3" xml:space="preserve"> 0.9933411 + 0.006338*E24 - 0.000024627*(E24-45.2708)^2 - 0.00000065456*(E24-45.2708)^3 + 0.0000000026352*(E24-45.2708)^4 + 0.00000000008595*(E24-45.2708)^5</f>
        <v>1.0050924573631375</v>
      </c>
      <c r="H24" s="146">
        <f t="shared" si="0"/>
        <v>9.1997376256284392E-3</v>
      </c>
      <c r="I24" s="150">
        <f t="shared" ref="I24:I87" si="4">ROUND(E24*10*F24,2)</f>
        <v>12.61</v>
      </c>
      <c r="J24" s="15"/>
      <c r="K24" s="15"/>
      <c r="L24" s="15"/>
      <c r="M24" s="15"/>
      <c r="N24" s="15"/>
      <c r="O24" s="15"/>
      <c r="P24" s="15"/>
      <c r="Q24" s="15"/>
    </row>
    <row r="25" spans="1:17" s="6" customFormat="1" ht="15" customHeight="1">
      <c r="A25" s="15">
        <v>3</v>
      </c>
      <c r="B25" s="15">
        <v>1.0109999999999999</v>
      </c>
      <c r="C25" s="15">
        <f t="shared" si="1"/>
        <v>1.01089721</v>
      </c>
      <c r="D25" s="189">
        <f t="shared" si="2"/>
        <v>-1.0167161226499331E-2</v>
      </c>
      <c r="E25" s="150">
        <v>2.1640000000000001</v>
      </c>
      <c r="F25" s="150">
        <v>1.01</v>
      </c>
      <c r="G25" s="150">
        <f t="shared" si="3"/>
        <v>1.0100315672381597</v>
      </c>
      <c r="H25" s="146">
        <f t="shared" si="0"/>
        <v>3.1254691247196808E-3</v>
      </c>
      <c r="I25" s="150">
        <f t="shared" si="4"/>
        <v>21.86</v>
      </c>
      <c r="J25" s="15"/>
      <c r="K25" s="15"/>
      <c r="L25" s="15"/>
      <c r="M25" s="15"/>
      <c r="N25" s="15"/>
      <c r="O25" s="15"/>
      <c r="P25" s="15"/>
      <c r="Q25" s="15"/>
    </row>
    <row r="26" spans="1:17" s="6" customFormat="1" ht="15" customHeight="1">
      <c r="A26" s="15">
        <v>4</v>
      </c>
      <c r="B26" s="15">
        <v>1.014</v>
      </c>
      <c r="C26" s="15">
        <f t="shared" si="1"/>
        <v>1.01478336</v>
      </c>
      <c r="D26" s="189">
        <f t="shared" si="2"/>
        <v>7.7254437869823542E-2</v>
      </c>
      <c r="E26" s="150">
        <v>3.073</v>
      </c>
      <c r="F26" s="150">
        <v>1.0149999999999999</v>
      </c>
      <c r="G26" s="150">
        <f t="shared" si="3"/>
        <v>1.0150046230939638</v>
      </c>
      <c r="H26" s="146">
        <f t="shared" si="0"/>
        <v>4.5547723782006055E-4</v>
      </c>
      <c r="I26" s="150">
        <f t="shared" si="4"/>
        <v>31.19</v>
      </c>
      <c r="J26" s="15"/>
      <c r="K26" s="15"/>
      <c r="L26" s="15"/>
      <c r="M26" s="15"/>
      <c r="N26" s="15"/>
      <c r="O26" s="15"/>
      <c r="P26" s="15"/>
      <c r="Q26" s="15"/>
    </row>
    <row r="27" spans="1:17" s="6" customFormat="1" ht="15" customHeight="1">
      <c r="A27" s="15">
        <v>5</v>
      </c>
      <c r="B27" s="15">
        <v>1.018</v>
      </c>
      <c r="C27" s="15">
        <f t="shared" si="1"/>
        <v>1.01865625</v>
      </c>
      <c r="D27" s="189">
        <f t="shared" si="2"/>
        <v>6.4464636542242132E-2</v>
      </c>
      <c r="E27" s="150">
        <v>3.9820000000000002</v>
      </c>
      <c r="F27" s="150">
        <v>1.02</v>
      </c>
      <c r="G27" s="150">
        <f t="shared" si="3"/>
        <v>1.0200136963449973</v>
      </c>
      <c r="H27" s="146">
        <f t="shared" si="0"/>
        <v>1.3427789213000458E-3</v>
      </c>
      <c r="I27" s="150">
        <f t="shared" si="4"/>
        <v>40.619999999999997</v>
      </c>
      <c r="J27" s="15"/>
      <c r="K27" s="15"/>
      <c r="L27" s="15"/>
      <c r="M27" s="15"/>
      <c r="N27" s="15"/>
      <c r="O27" s="15"/>
      <c r="P27" s="15"/>
      <c r="Q27" s="15"/>
    </row>
    <row r="28" spans="1:17" s="6" customFormat="1" ht="15" customHeight="1">
      <c r="A28" s="15">
        <v>6</v>
      </c>
      <c r="B28" s="15">
        <v>1.0229999999999999</v>
      </c>
      <c r="C28" s="15">
        <f t="shared" si="1"/>
        <v>1.02251216</v>
      </c>
      <c r="D28" s="189">
        <f t="shared" si="2"/>
        <v>-4.7687194525895031E-2</v>
      </c>
      <c r="E28" s="150">
        <v>4.883</v>
      </c>
      <c r="F28" s="150">
        <v>1.0249999999999999</v>
      </c>
      <c r="G28" s="150">
        <f t="shared" si="3"/>
        <v>1.0250160174573026</v>
      </c>
      <c r="H28" s="146">
        <f t="shared" si="0"/>
        <v>1.5626787612420022E-3</v>
      </c>
      <c r="I28" s="150">
        <f t="shared" si="4"/>
        <v>50.05</v>
      </c>
      <c r="J28" s="15"/>
      <c r="K28" s="15"/>
      <c r="L28" s="15"/>
      <c r="M28" s="15"/>
      <c r="N28" s="15"/>
      <c r="O28" s="15"/>
      <c r="P28" s="15"/>
      <c r="Q28" s="15"/>
    </row>
    <row r="29" spans="1:17" s="6" customFormat="1" ht="15" customHeight="1">
      <c r="A29" s="15">
        <v>7</v>
      </c>
      <c r="B29" s="15">
        <v>1.0269999999999999</v>
      </c>
      <c r="C29" s="15">
        <f t="shared" si="1"/>
        <v>1.02634761</v>
      </c>
      <c r="D29" s="189">
        <f t="shared" si="2"/>
        <v>-6.3523855890939354E-2</v>
      </c>
      <c r="E29" s="150">
        <v>5.7839999999999998</v>
      </c>
      <c r="F29" s="150">
        <v>1.03</v>
      </c>
      <c r="G29" s="150">
        <f t="shared" si="3"/>
        <v>1.0300570405649823</v>
      </c>
      <c r="H29" s="146">
        <f t="shared" si="0"/>
        <v>5.5379189303141618E-3</v>
      </c>
      <c r="I29" s="150">
        <f t="shared" si="4"/>
        <v>59.58</v>
      </c>
      <c r="J29" s="15"/>
      <c r="K29" s="15"/>
      <c r="L29" s="15"/>
      <c r="M29" s="15"/>
      <c r="N29" s="15"/>
      <c r="O29" s="15"/>
      <c r="P29" s="15"/>
      <c r="Q29" s="15"/>
    </row>
    <row r="30" spans="1:17" s="6" customFormat="1" ht="15" customHeight="1">
      <c r="A30" s="15">
        <v>8</v>
      </c>
      <c r="B30" s="15">
        <v>1.03</v>
      </c>
      <c r="C30" s="15">
        <f t="shared" si="1"/>
        <v>1.0301593600000001</v>
      </c>
      <c r="D30" s="189">
        <f t="shared" si="2"/>
        <v>1.54718446601993E-2</v>
      </c>
      <c r="E30" s="150">
        <v>6.6609999999999996</v>
      </c>
      <c r="F30" s="150">
        <v>1.0349999999999999</v>
      </c>
      <c r="G30" s="150">
        <f t="shared" si="3"/>
        <v>1.0350021909608589</v>
      </c>
      <c r="H30" s="146">
        <f t="shared" si="0"/>
        <v>2.1168703951313794E-4</v>
      </c>
      <c r="I30" s="150">
        <f t="shared" si="4"/>
        <v>68.94</v>
      </c>
      <c r="J30" s="15"/>
      <c r="K30" s="15"/>
      <c r="L30" s="15"/>
      <c r="M30" s="15"/>
      <c r="N30" s="15"/>
      <c r="O30" s="15"/>
      <c r="P30" s="15"/>
      <c r="Q30" s="15"/>
    </row>
    <row r="31" spans="1:17" s="6" customFormat="1" ht="15" customHeight="1">
      <c r="A31" s="15">
        <v>9</v>
      </c>
      <c r="B31" s="15">
        <v>1.0349999999999999</v>
      </c>
      <c r="C31" s="15">
        <f t="shared" si="1"/>
        <v>1.0339444099999999</v>
      </c>
      <c r="D31" s="189">
        <f t="shared" si="2"/>
        <v>-0.10198937198067587</v>
      </c>
      <c r="E31" s="150">
        <v>7.53</v>
      </c>
      <c r="F31" s="150">
        <v>1.04</v>
      </c>
      <c r="G31" s="150">
        <f t="shared" si="3"/>
        <v>1.039940585766264</v>
      </c>
      <c r="H31" s="146">
        <f t="shared" si="0"/>
        <v>-5.7129070900010003E-3</v>
      </c>
      <c r="I31" s="150">
        <f t="shared" si="4"/>
        <v>78.31</v>
      </c>
      <c r="J31" s="15"/>
      <c r="K31" s="15"/>
      <c r="L31" s="15"/>
      <c r="M31" s="15"/>
      <c r="N31" s="15"/>
      <c r="O31" s="15"/>
      <c r="P31" s="15"/>
      <c r="Q31" s="15"/>
    </row>
    <row r="32" spans="1:17" s="6" customFormat="1" ht="15" customHeight="1">
      <c r="A32" s="15">
        <v>10</v>
      </c>
      <c r="B32" s="15">
        <v>1.038</v>
      </c>
      <c r="C32" s="15">
        <f t="shared" si="1"/>
        <v>1.0377000000000001</v>
      </c>
      <c r="D32" s="189">
        <f t="shared" si="2"/>
        <v>-2.8901734104043057E-2</v>
      </c>
      <c r="E32" s="150">
        <v>8.3979999999999997</v>
      </c>
      <c r="F32" s="150">
        <v>1.0449999999999999</v>
      </c>
      <c r="G32" s="150">
        <f t="shared" si="3"/>
        <v>1.0449121823893874</v>
      </c>
      <c r="H32" s="146">
        <f t="shared" si="0"/>
        <v>-8.4035991016741668E-3</v>
      </c>
      <c r="I32" s="150">
        <f t="shared" si="4"/>
        <v>87.76</v>
      </c>
      <c r="J32" s="15"/>
      <c r="K32" s="15"/>
      <c r="L32" s="15"/>
      <c r="M32" s="15"/>
      <c r="N32" s="15"/>
      <c r="O32" s="15"/>
      <c r="P32" s="15"/>
      <c r="Q32" s="15"/>
    </row>
    <row r="33" spans="1:17" s="6" customFormat="1" ht="15" customHeight="1">
      <c r="A33" s="15">
        <v>11</v>
      </c>
      <c r="B33" s="15">
        <v>1.0409999999999999</v>
      </c>
      <c r="C33" s="15">
        <f t="shared" si="1"/>
        <v>1.0414236100000001</v>
      </c>
      <c r="D33" s="189">
        <f t="shared" si="2"/>
        <v>4.0692603266102766E-2</v>
      </c>
      <c r="E33" s="150">
        <v>9.2590000000000003</v>
      </c>
      <c r="F33" s="150">
        <v>1.05</v>
      </c>
      <c r="G33" s="150">
        <f t="shared" si="3"/>
        <v>1.0498826540896484</v>
      </c>
      <c r="H33" s="146">
        <f t="shared" si="0"/>
        <v>-1.1175800985868414E-2</v>
      </c>
      <c r="I33" s="150">
        <f t="shared" si="4"/>
        <v>97.22</v>
      </c>
      <c r="J33" s="15"/>
      <c r="K33" s="15"/>
      <c r="L33" s="15"/>
      <c r="M33" s="15"/>
      <c r="N33" s="15"/>
      <c r="O33" s="15"/>
      <c r="P33" s="15"/>
      <c r="Q33" s="15"/>
    </row>
    <row r="34" spans="1:17" s="6" customFormat="1" ht="15" customHeight="1">
      <c r="A34" s="15">
        <v>12</v>
      </c>
      <c r="B34" s="15">
        <v>1.0449999999999999</v>
      </c>
      <c r="C34" s="15">
        <f t="shared" si="1"/>
        <v>1.04511296</v>
      </c>
      <c r="D34" s="189">
        <f t="shared" si="2"/>
        <v>1.0809569377995293E-2</v>
      </c>
      <c r="E34" s="150">
        <v>10.119999999999999</v>
      </c>
      <c r="F34" s="150">
        <v>1.0549999999999999</v>
      </c>
      <c r="G34" s="150">
        <f t="shared" si="3"/>
        <v>1.0548923321899106</v>
      </c>
      <c r="H34" s="146">
        <f t="shared" si="0"/>
        <v>-1.0205479629318193E-2</v>
      </c>
      <c r="I34" s="150">
        <f t="shared" si="4"/>
        <v>106.77</v>
      </c>
      <c r="J34" s="15"/>
      <c r="K34" s="15"/>
      <c r="L34" s="15"/>
      <c r="M34" s="15"/>
      <c r="N34" s="15"/>
      <c r="O34" s="15"/>
      <c r="P34" s="15"/>
      <c r="Q34" s="15"/>
    </row>
    <row r="35" spans="1:17" s="6" customFormat="1" ht="15" customHeight="1">
      <c r="A35" s="15">
        <v>13</v>
      </c>
      <c r="B35" s="15">
        <v>1.0489999999999999</v>
      </c>
      <c r="C35" s="15">
        <f t="shared" si="1"/>
        <v>1.04876601</v>
      </c>
      <c r="D35" s="189">
        <f t="shared" si="2"/>
        <v>-2.2306005719724142E-2</v>
      </c>
      <c r="E35" s="150">
        <v>10.97</v>
      </c>
      <c r="F35" s="150">
        <v>1.06</v>
      </c>
      <c r="G35" s="150">
        <f t="shared" si="3"/>
        <v>1.0598766857645174</v>
      </c>
      <c r="H35" s="146">
        <f t="shared" si="0"/>
        <v>-1.1633418441756497E-2</v>
      </c>
      <c r="I35" s="150">
        <f t="shared" si="4"/>
        <v>116.28</v>
      </c>
      <c r="J35" s="15"/>
      <c r="K35" s="15"/>
      <c r="L35" s="15"/>
      <c r="M35" s="15"/>
      <c r="N35" s="15"/>
      <c r="O35" s="15"/>
      <c r="P35" s="15"/>
      <c r="Q35" s="15"/>
    </row>
    <row r="36" spans="1:17" s="6" customFormat="1" ht="15" customHeight="1">
      <c r="A36" s="15">
        <v>14</v>
      </c>
      <c r="B36" s="15">
        <v>1.052</v>
      </c>
      <c r="C36" s="15">
        <f t="shared" si="1"/>
        <v>1.05238096</v>
      </c>
      <c r="D36" s="189">
        <f t="shared" si="2"/>
        <v>3.6212927756652642E-2</v>
      </c>
      <c r="E36" s="150">
        <v>11.81</v>
      </c>
      <c r="F36" s="150">
        <v>1.0649999999999999</v>
      </c>
      <c r="G36" s="150">
        <f t="shared" si="3"/>
        <v>1.0648402129644359</v>
      </c>
      <c r="H36" s="146">
        <f t="shared" si="0"/>
        <v>-1.5003477517753432E-2</v>
      </c>
      <c r="I36" s="150">
        <f t="shared" si="4"/>
        <v>125.78</v>
      </c>
      <c r="J36" s="15"/>
      <c r="K36" s="15"/>
      <c r="L36" s="15"/>
      <c r="M36" s="15"/>
      <c r="N36" s="15"/>
      <c r="O36" s="15"/>
      <c r="P36" s="15"/>
      <c r="Q36" s="15"/>
    </row>
    <row r="37" spans="1:17" s="6" customFormat="1" ht="15" customHeight="1">
      <c r="A37" s="15">
        <v>15</v>
      </c>
      <c r="B37" s="15">
        <v>1.0549999999999999</v>
      </c>
      <c r="C37" s="15">
        <f t="shared" si="1"/>
        <v>1.0559562499999999</v>
      </c>
      <c r="D37" s="189">
        <f t="shared" si="2"/>
        <v>9.0639810426539513E-2</v>
      </c>
      <c r="E37" s="150">
        <v>12.65</v>
      </c>
      <c r="F37" s="150">
        <v>1.07</v>
      </c>
      <c r="G37" s="150">
        <f t="shared" si="3"/>
        <v>1.0698412409840781</v>
      </c>
      <c r="H37" s="146">
        <f t="shared" si="0"/>
        <v>-1.4837291207663014E-2</v>
      </c>
      <c r="I37" s="150">
        <f t="shared" si="4"/>
        <v>135.36000000000001</v>
      </c>
      <c r="J37" s="15"/>
      <c r="K37" s="15"/>
      <c r="L37" s="15"/>
      <c r="M37" s="15"/>
      <c r="N37" s="15"/>
      <c r="O37" s="15"/>
      <c r="P37" s="15"/>
      <c r="Q37" s="15"/>
    </row>
    <row r="38" spans="1:17" s="6" customFormat="1" ht="15" customHeight="1">
      <c r="A38" s="15">
        <v>16</v>
      </c>
      <c r="B38" s="15">
        <v>1.0589999999999999</v>
      </c>
      <c r="C38" s="15">
        <f t="shared" si="1"/>
        <v>1.05949056</v>
      </c>
      <c r="D38" s="189">
        <f t="shared" si="2"/>
        <v>4.632294617564011E-2</v>
      </c>
      <c r="E38" s="150">
        <v>13.48</v>
      </c>
      <c r="F38" s="150">
        <v>1.075</v>
      </c>
      <c r="G38" s="150">
        <f t="shared" si="3"/>
        <v>1.0748193432116568</v>
      </c>
      <c r="H38" s="146">
        <f t="shared" si="0"/>
        <v>-1.6805282636568771E-2</v>
      </c>
      <c r="I38" s="150">
        <f t="shared" si="4"/>
        <v>144.91</v>
      </c>
      <c r="J38" s="15"/>
      <c r="K38" s="15"/>
      <c r="L38" s="15"/>
      <c r="M38" s="15"/>
      <c r="N38" s="15"/>
      <c r="O38" s="15"/>
      <c r="P38" s="15"/>
      <c r="Q38" s="15"/>
    </row>
    <row r="39" spans="1:17" s="6" customFormat="1" ht="15" customHeight="1">
      <c r="A39" s="15">
        <v>17</v>
      </c>
      <c r="B39" s="15">
        <v>1.0620000000000001</v>
      </c>
      <c r="C39" s="15">
        <f t="shared" si="1"/>
        <v>1.0629828100000001</v>
      </c>
      <c r="D39" s="189">
        <f t="shared" si="2"/>
        <v>9.2543314500941679E-2</v>
      </c>
      <c r="E39" s="150">
        <v>14.31</v>
      </c>
      <c r="F39" s="150">
        <v>1.08</v>
      </c>
      <c r="G39" s="150">
        <f t="shared" si="3"/>
        <v>1.0798334841385471</v>
      </c>
      <c r="H39" s="146">
        <f t="shared" si="0"/>
        <v>-1.5418135319722057E-2</v>
      </c>
      <c r="I39" s="150">
        <f t="shared" si="4"/>
        <v>154.55000000000001</v>
      </c>
      <c r="J39" s="15"/>
      <c r="K39" s="15"/>
      <c r="L39" s="15"/>
      <c r="M39" s="15"/>
      <c r="N39" s="15"/>
      <c r="O39" s="15"/>
      <c r="P39" s="15"/>
      <c r="Q39" s="15"/>
    </row>
    <row r="40" spans="1:17" s="6" customFormat="1" ht="15" customHeight="1">
      <c r="A40" s="15">
        <v>18</v>
      </c>
      <c r="B40" s="15">
        <v>1.0660000000000001</v>
      </c>
      <c r="C40" s="15">
        <f t="shared" si="1"/>
        <v>1.06643216</v>
      </c>
      <c r="D40" s="189">
        <f t="shared" si="2"/>
        <v>4.0540337711060387E-2</v>
      </c>
      <c r="E40" s="150">
        <v>15.13</v>
      </c>
      <c r="F40" s="150">
        <v>1.085</v>
      </c>
      <c r="G40" s="150">
        <f t="shared" si="3"/>
        <v>1.0848221376591529</v>
      </c>
      <c r="H40" s="146">
        <f t="shared" si="0"/>
        <v>-1.6392842474382108E-2</v>
      </c>
      <c r="I40" s="150">
        <f t="shared" si="4"/>
        <v>164.16</v>
      </c>
      <c r="J40" s="15"/>
      <c r="K40" s="15"/>
      <c r="L40" s="15"/>
      <c r="M40" s="15"/>
      <c r="N40" s="15"/>
      <c r="O40" s="15"/>
      <c r="P40" s="15"/>
      <c r="Q40" s="15"/>
    </row>
    <row r="41" spans="1:17" s="6" customFormat="1" ht="15" customHeight="1">
      <c r="A41" s="15">
        <v>19</v>
      </c>
      <c r="B41" s="15">
        <v>1.069</v>
      </c>
      <c r="C41" s="15">
        <f t="shared" si="1"/>
        <v>1.06983801</v>
      </c>
      <c r="D41" s="189">
        <f t="shared" si="2"/>
        <v>7.8391955098227842E-2</v>
      </c>
      <c r="E41" s="150">
        <v>15.95</v>
      </c>
      <c r="F41" s="150">
        <v>1.0900000000000001</v>
      </c>
      <c r="G41" s="150">
        <f t="shared" si="3"/>
        <v>1.0898449250701518</v>
      </c>
      <c r="H41" s="146">
        <f t="shared" si="0"/>
        <v>-1.4227057784241397E-2</v>
      </c>
      <c r="I41" s="150">
        <f t="shared" si="4"/>
        <v>173.86</v>
      </c>
      <c r="J41" s="15"/>
      <c r="K41" s="15"/>
      <c r="L41" s="15"/>
      <c r="M41" s="15"/>
      <c r="N41" s="15"/>
      <c r="O41" s="15"/>
      <c r="P41" s="15"/>
      <c r="Q41" s="15"/>
    </row>
    <row r="42" spans="1:17" s="6" customFormat="1" ht="15" customHeight="1">
      <c r="A42" s="15">
        <v>20</v>
      </c>
      <c r="B42" s="15">
        <v>1.0720000000000001</v>
      </c>
      <c r="C42" s="15">
        <f t="shared" si="1"/>
        <v>1.0731999999999999</v>
      </c>
      <c r="D42" s="189">
        <f t="shared" si="2"/>
        <v>0.11194029850745035</v>
      </c>
      <c r="E42" s="150">
        <v>16.760000000000002</v>
      </c>
      <c r="F42" s="150">
        <v>1.095</v>
      </c>
      <c r="G42" s="150">
        <f t="shared" si="3"/>
        <v>1.094839298270248</v>
      </c>
      <c r="H42" s="146">
        <f t="shared" si="0"/>
        <v>-1.467595705497917E-2</v>
      </c>
      <c r="I42" s="150">
        <f t="shared" si="4"/>
        <v>183.52</v>
      </c>
      <c r="J42" s="15"/>
      <c r="K42" s="15"/>
      <c r="L42" s="15"/>
      <c r="M42" s="15"/>
      <c r="N42" s="15"/>
      <c r="O42" s="15"/>
      <c r="P42" s="15"/>
      <c r="Q42" s="15"/>
    </row>
    <row r="43" spans="1:17" s="6" customFormat="1" ht="15" customHeight="1">
      <c r="A43" s="15">
        <v>21</v>
      </c>
      <c r="B43" s="15">
        <v>1.0760000000000001</v>
      </c>
      <c r="C43" s="15">
        <f t="shared" si="1"/>
        <v>1.07651801</v>
      </c>
      <c r="D43" s="189">
        <f t="shared" si="2"/>
        <v>4.8142193308546244E-2</v>
      </c>
      <c r="E43" s="150">
        <v>17.579999999999998</v>
      </c>
      <c r="F43" s="150">
        <v>1.1000000000000001</v>
      </c>
      <c r="G43" s="150">
        <f t="shared" si="3"/>
        <v>1.099927787347051</v>
      </c>
      <c r="H43" s="146">
        <f t="shared" si="0"/>
        <v>-6.5647866317363277E-3</v>
      </c>
      <c r="I43" s="150">
        <f t="shared" si="4"/>
        <v>193.38</v>
      </c>
      <c r="J43" s="15"/>
      <c r="K43" s="15"/>
      <c r="L43" s="15"/>
      <c r="M43" s="15"/>
      <c r="N43" s="15"/>
      <c r="O43" s="15"/>
      <c r="P43" s="15"/>
      <c r="Q43" s="15"/>
    </row>
    <row r="44" spans="1:17" s="6" customFormat="1" ht="15" customHeight="1">
      <c r="A44" s="15">
        <v>22</v>
      </c>
      <c r="B44" s="15">
        <v>1.079</v>
      </c>
      <c r="C44" s="15">
        <f t="shared" si="1"/>
        <v>1.07979216</v>
      </c>
      <c r="D44" s="189">
        <f t="shared" si="2"/>
        <v>7.3416126042635935E-2</v>
      </c>
      <c r="E44" s="150">
        <v>18.39</v>
      </c>
      <c r="F44" s="150">
        <v>1.105</v>
      </c>
      <c r="G44" s="150">
        <f t="shared" si="3"/>
        <v>1.1049854068309148</v>
      </c>
      <c r="H44" s="146">
        <f t="shared" si="0"/>
        <v>-1.3206487859856982E-3</v>
      </c>
      <c r="I44" s="150">
        <f t="shared" si="4"/>
        <v>203.21</v>
      </c>
      <c r="J44" s="15"/>
      <c r="K44" s="15"/>
      <c r="L44" s="15"/>
      <c r="M44" s="15"/>
      <c r="N44" s="15"/>
      <c r="O44" s="15"/>
      <c r="P44" s="15"/>
      <c r="Q44" s="15"/>
    </row>
    <row r="45" spans="1:17" s="6" customFormat="1" ht="15" customHeight="1">
      <c r="A45" s="15">
        <v>23</v>
      </c>
      <c r="B45" s="15">
        <v>1.0820000000000001</v>
      </c>
      <c r="C45" s="15">
        <f t="shared" si="1"/>
        <v>1.0830228099999999</v>
      </c>
      <c r="D45" s="189">
        <f t="shared" si="2"/>
        <v>9.4529574861351065E-2</v>
      </c>
      <c r="E45" s="150">
        <v>19.190000000000001</v>
      </c>
      <c r="F45" s="150">
        <v>1.1100000000000001</v>
      </c>
      <c r="G45" s="150">
        <f t="shared" si="3"/>
        <v>1.1100100637757537</v>
      </c>
      <c r="H45" s="146">
        <f t="shared" si="0"/>
        <v>9.0664646429122493E-4</v>
      </c>
      <c r="I45" s="150">
        <f t="shared" si="4"/>
        <v>213.01</v>
      </c>
      <c r="J45" s="15"/>
      <c r="K45" s="15"/>
      <c r="L45" s="15"/>
      <c r="M45" s="15"/>
      <c r="N45" s="15"/>
      <c r="O45" s="15"/>
      <c r="P45" s="15"/>
      <c r="Q45" s="15"/>
    </row>
    <row r="46" spans="1:17" s="6" customFormat="1" ht="15" customHeight="1">
      <c r="A46" s="15">
        <v>24</v>
      </c>
      <c r="B46" s="15">
        <v>1.0860000000000001</v>
      </c>
      <c r="C46" s="15">
        <f t="shared" si="1"/>
        <v>1.08621056</v>
      </c>
      <c r="D46" s="189">
        <f t="shared" si="2"/>
        <v>1.938858195211517E-2</v>
      </c>
      <c r="E46" s="150">
        <v>20</v>
      </c>
      <c r="F46" s="150">
        <v>1.115</v>
      </c>
      <c r="G46" s="150">
        <f t="shared" si="3"/>
        <v>1.1151263305010251</v>
      </c>
      <c r="H46" s="146">
        <f t="shared" si="0"/>
        <v>1.133008977803252E-2</v>
      </c>
      <c r="I46" s="150">
        <f t="shared" si="4"/>
        <v>223</v>
      </c>
      <c r="J46" s="15"/>
      <c r="K46" s="15"/>
      <c r="L46" s="15"/>
      <c r="M46" s="15"/>
      <c r="N46" s="15"/>
      <c r="O46" s="15"/>
      <c r="P46" s="15"/>
      <c r="Q46" s="15"/>
    </row>
    <row r="47" spans="1:17" s="6" customFormat="1" ht="15" customHeight="1">
      <c r="A47" s="15">
        <v>25</v>
      </c>
      <c r="B47" s="15">
        <v>1.089</v>
      </c>
      <c r="C47" s="15">
        <f t="shared" si="1"/>
        <v>1.08935625</v>
      </c>
      <c r="D47" s="189">
        <f t="shared" si="2"/>
        <v>3.2713498622594851E-2</v>
      </c>
      <c r="E47" s="150">
        <v>20.79</v>
      </c>
      <c r="F47" s="150">
        <v>1.1200000000000001</v>
      </c>
      <c r="G47" s="150">
        <f t="shared" si="3"/>
        <v>1.1201430984788963</v>
      </c>
      <c r="H47" s="146">
        <f t="shared" si="0"/>
        <v>1.2776649901442241E-2</v>
      </c>
      <c r="I47" s="150">
        <f t="shared" si="4"/>
        <v>232.85</v>
      </c>
      <c r="J47" s="15"/>
      <c r="K47" s="15"/>
      <c r="L47" s="15"/>
      <c r="M47" s="15"/>
      <c r="N47" s="15"/>
      <c r="O47" s="15"/>
      <c r="P47" s="15"/>
      <c r="Q47" s="15"/>
    </row>
    <row r="48" spans="1:17" s="6" customFormat="1" ht="15" customHeight="1">
      <c r="A48" s="15">
        <v>26</v>
      </c>
      <c r="B48" s="15">
        <v>1.0920000000000001</v>
      </c>
      <c r="C48" s="15">
        <f t="shared" si="1"/>
        <v>1.0924609599999999</v>
      </c>
      <c r="D48" s="189">
        <f t="shared" si="2"/>
        <v>4.2212454212439895E-2</v>
      </c>
      <c r="E48" s="150">
        <v>21.59</v>
      </c>
      <c r="F48" s="150">
        <v>1.125</v>
      </c>
      <c r="G48" s="150">
        <f t="shared" si="3"/>
        <v>1.1252491940965301</v>
      </c>
      <c r="H48" s="146">
        <f t="shared" si="0"/>
        <v>2.2150586358233366E-2</v>
      </c>
      <c r="I48" s="150">
        <f t="shared" si="4"/>
        <v>242.89</v>
      </c>
      <c r="J48" s="15"/>
      <c r="K48" s="15"/>
      <c r="L48" s="15"/>
      <c r="M48" s="15"/>
      <c r="N48" s="15"/>
      <c r="O48" s="15"/>
      <c r="P48" s="15"/>
      <c r="Q48" s="15"/>
    </row>
    <row r="49" spans="1:17" s="6" customFormat="1" ht="15" customHeight="1">
      <c r="A49" s="15">
        <v>27</v>
      </c>
      <c r="B49" s="15">
        <v>1.095</v>
      </c>
      <c r="C49" s="15">
        <f t="shared" si="1"/>
        <v>1.0955260099999999</v>
      </c>
      <c r="D49" s="189">
        <f t="shared" si="2"/>
        <v>4.803744292237129E-2</v>
      </c>
      <c r="E49" s="150">
        <v>22.38</v>
      </c>
      <c r="F49" s="150">
        <v>1.1299999999999999</v>
      </c>
      <c r="G49" s="150">
        <f t="shared" si="3"/>
        <v>1.1303157397264707</v>
      </c>
      <c r="H49" s="146">
        <f t="shared" si="0"/>
        <v>2.7941568714230935E-2</v>
      </c>
      <c r="I49" s="150">
        <f t="shared" si="4"/>
        <v>252.89</v>
      </c>
      <c r="J49" s="15"/>
      <c r="K49" s="15"/>
      <c r="L49" s="15"/>
      <c r="M49" s="15"/>
      <c r="N49" s="15"/>
      <c r="O49" s="15"/>
      <c r="P49" s="15"/>
      <c r="Q49" s="15"/>
    </row>
    <row r="50" spans="1:17" s="6" customFormat="1" ht="15" customHeight="1">
      <c r="A50" s="15">
        <v>28</v>
      </c>
      <c r="B50" s="15">
        <v>1.0980000000000001</v>
      </c>
      <c r="C50" s="15">
        <f t="shared" si="1"/>
        <v>1.0985529599999999</v>
      </c>
      <c r="D50" s="189">
        <f t="shared" si="2"/>
        <v>5.0360655737688949E-2</v>
      </c>
      <c r="E50" s="150">
        <v>23.16</v>
      </c>
      <c r="F50" s="150">
        <v>1.135</v>
      </c>
      <c r="G50" s="150">
        <f t="shared" si="3"/>
        <v>1.1353405606034339</v>
      </c>
      <c r="H50" s="146">
        <f t="shared" si="0"/>
        <v>3.0005339509595042E-2</v>
      </c>
      <c r="I50" s="150">
        <f t="shared" si="4"/>
        <v>262.87</v>
      </c>
      <c r="J50" s="15"/>
      <c r="K50" s="15"/>
      <c r="L50" s="15"/>
      <c r="M50" s="15"/>
      <c r="N50" s="15"/>
      <c r="O50" s="15"/>
      <c r="P50" s="15"/>
      <c r="Q50" s="15"/>
    </row>
    <row r="51" spans="1:17" s="6" customFormat="1" ht="15" customHeight="1">
      <c r="A51" s="15">
        <v>29</v>
      </c>
      <c r="B51" s="15">
        <v>1.101</v>
      </c>
      <c r="C51" s="15">
        <f t="shared" si="1"/>
        <v>1.10154361</v>
      </c>
      <c r="D51" s="189">
        <f t="shared" si="2"/>
        <v>4.937420526794075E-2</v>
      </c>
      <c r="E51" s="150">
        <v>23.94</v>
      </c>
      <c r="F51" s="150">
        <v>1.1399999999999999</v>
      </c>
      <c r="G51" s="150">
        <f t="shared" si="3"/>
        <v>1.1403863424717586</v>
      </c>
      <c r="H51" s="146">
        <f t="shared" si="0"/>
        <v>3.3889690505151504E-2</v>
      </c>
      <c r="I51" s="150">
        <f t="shared" si="4"/>
        <v>272.92</v>
      </c>
      <c r="J51" s="15"/>
      <c r="K51" s="15"/>
      <c r="L51" s="15"/>
      <c r="M51" s="15"/>
      <c r="N51" s="15"/>
      <c r="O51" s="15"/>
      <c r="P51" s="15"/>
      <c r="Q51" s="15"/>
    </row>
    <row r="52" spans="1:17" s="6" customFormat="1" ht="15" customHeight="1">
      <c r="A52" s="15">
        <v>30</v>
      </c>
      <c r="B52" s="15">
        <v>1.1040000000000001</v>
      </c>
      <c r="C52" s="15">
        <f t="shared" si="1"/>
        <v>1.1045</v>
      </c>
      <c r="D52" s="189">
        <f t="shared" si="2"/>
        <v>4.5289855072458779E-2</v>
      </c>
      <c r="E52" s="150">
        <v>24.71</v>
      </c>
      <c r="F52" s="150">
        <v>1.145</v>
      </c>
      <c r="G52" s="150">
        <f t="shared" si="3"/>
        <v>1.1453866657219913</v>
      </c>
      <c r="H52" s="146">
        <f t="shared" si="0"/>
        <v>3.3769932051642651E-2</v>
      </c>
      <c r="I52" s="150">
        <f t="shared" si="4"/>
        <v>282.93</v>
      </c>
      <c r="J52" s="15"/>
      <c r="K52" s="15"/>
      <c r="L52" s="15"/>
      <c r="M52" s="15"/>
      <c r="N52" s="15"/>
      <c r="O52" s="15"/>
      <c r="P52" s="15"/>
      <c r="Q52" s="15"/>
    </row>
    <row r="53" spans="1:17" s="6" customFormat="1" ht="15" customHeight="1">
      <c r="A53" s="15">
        <v>31</v>
      </c>
      <c r="B53" s="15">
        <v>1.1060000000000001</v>
      </c>
      <c r="C53" s="15">
        <f t="shared" si="1"/>
        <v>1.1074244099999999</v>
      </c>
      <c r="D53" s="189">
        <f t="shared" si="2"/>
        <v>0.12878933092222608</v>
      </c>
      <c r="E53" s="150">
        <v>25.48</v>
      </c>
      <c r="F53" s="150">
        <v>1.1499999999999999</v>
      </c>
      <c r="G53" s="150">
        <f t="shared" si="3"/>
        <v>1.1504047255821197</v>
      </c>
      <c r="H53" s="146">
        <f t="shared" si="0"/>
        <v>3.5193528879981867E-2</v>
      </c>
      <c r="I53" s="150">
        <f t="shared" si="4"/>
        <v>293.02</v>
      </c>
      <c r="J53" s="15"/>
      <c r="K53" s="15"/>
      <c r="L53" s="15"/>
      <c r="M53" s="15"/>
      <c r="N53" s="15"/>
      <c r="O53" s="15"/>
      <c r="P53" s="15"/>
      <c r="Q53" s="15"/>
    </row>
    <row r="54" spans="1:17" s="6" customFormat="1" ht="15" customHeight="1">
      <c r="A54" s="15">
        <v>32</v>
      </c>
      <c r="B54" s="15">
        <v>1.109</v>
      </c>
      <c r="C54" s="15">
        <f t="shared" si="1"/>
        <v>1.1103193600000001</v>
      </c>
      <c r="D54" s="189">
        <f t="shared" si="2"/>
        <v>0.11896844003607779</v>
      </c>
      <c r="E54" s="150">
        <v>26.24</v>
      </c>
      <c r="F54" s="150">
        <v>1.155</v>
      </c>
      <c r="G54" s="150">
        <f t="shared" si="3"/>
        <v>1.1553736252761677</v>
      </c>
      <c r="H54" s="146">
        <f t="shared" si="0"/>
        <v>3.234850875910722E-2</v>
      </c>
      <c r="I54" s="150">
        <f t="shared" si="4"/>
        <v>303.07</v>
      </c>
      <c r="J54" s="15"/>
      <c r="K54" s="15"/>
      <c r="L54" s="15"/>
      <c r="M54" s="15"/>
      <c r="N54" s="15"/>
      <c r="O54" s="15"/>
      <c r="P54" s="15"/>
      <c r="Q54" s="15"/>
    </row>
    <row r="55" spans="1:17" s="6" customFormat="1" ht="15" customHeight="1">
      <c r="A55" s="15">
        <v>33</v>
      </c>
      <c r="B55" s="15">
        <v>1.1120000000000001</v>
      </c>
      <c r="C55" s="15">
        <f t="shared" si="1"/>
        <v>1.11318761</v>
      </c>
      <c r="D55" s="189">
        <f t="shared" si="2"/>
        <v>0.1067994604316452</v>
      </c>
      <c r="E55" s="150">
        <v>27</v>
      </c>
      <c r="F55" s="150">
        <v>1.1599999999999999</v>
      </c>
      <c r="G55" s="150">
        <f t="shared" si="3"/>
        <v>1.1603570141081994</v>
      </c>
      <c r="H55" s="146">
        <f t="shared" si="0"/>
        <v>3.0777078293055021E-2</v>
      </c>
      <c r="I55" s="150">
        <f t="shared" si="4"/>
        <v>313.2</v>
      </c>
      <c r="J55" s="15"/>
      <c r="K55" s="15"/>
      <c r="L55" s="15"/>
      <c r="M55" s="15"/>
      <c r="N55" s="15"/>
      <c r="O55" s="15"/>
      <c r="P55" s="15"/>
      <c r="Q55" s="15"/>
    </row>
    <row r="56" spans="1:17" s="6" customFormat="1" ht="15" customHeight="1">
      <c r="A56" s="15">
        <v>34</v>
      </c>
      <c r="B56" s="15">
        <v>1.1140000000000001</v>
      </c>
      <c r="C56" s="15">
        <f t="shared" si="1"/>
        <v>1.1160321600000001</v>
      </c>
      <c r="D56" s="189">
        <f t="shared" si="2"/>
        <v>0.18242010771992365</v>
      </c>
      <c r="E56" s="150">
        <v>27.76</v>
      </c>
      <c r="F56" s="150">
        <v>1.165</v>
      </c>
      <c r="G56" s="150">
        <f t="shared" si="3"/>
        <v>1.1653534380549702</v>
      </c>
      <c r="H56" s="146">
        <f t="shared" si="0"/>
        <v>3.0338030469538476E-2</v>
      </c>
      <c r="I56" s="150">
        <f t="shared" si="4"/>
        <v>323.39999999999998</v>
      </c>
      <c r="J56" s="15"/>
      <c r="K56" s="15"/>
      <c r="L56" s="15"/>
      <c r="M56" s="15"/>
      <c r="N56" s="15"/>
      <c r="O56" s="15"/>
      <c r="P56" s="15"/>
      <c r="Q56" s="15"/>
    </row>
    <row r="57" spans="1:17" s="6" customFormat="1" ht="15" customHeight="1">
      <c r="A57" s="15">
        <v>35</v>
      </c>
      <c r="B57" s="15">
        <v>1.117</v>
      </c>
      <c r="C57" s="15">
        <f t="shared" si="1"/>
        <v>1.1188562499999999</v>
      </c>
      <c r="D57" s="189">
        <f t="shared" si="2"/>
        <v>0.16618173679497697</v>
      </c>
      <c r="E57" s="150">
        <v>28.51</v>
      </c>
      <c r="F57" s="150">
        <v>1.17</v>
      </c>
      <c r="G57" s="150">
        <f t="shared" si="3"/>
        <v>1.1702954387114826</v>
      </c>
      <c r="H57" s="146">
        <f t="shared" si="0"/>
        <v>2.5251171921592465E-2</v>
      </c>
      <c r="I57" s="150">
        <f t="shared" si="4"/>
        <v>333.57</v>
      </c>
      <c r="J57" s="15"/>
      <c r="K57" s="15"/>
      <c r="L57" s="15"/>
      <c r="M57" s="15"/>
      <c r="N57" s="15"/>
      <c r="O57" s="15"/>
      <c r="P57" s="15"/>
      <c r="Q57" s="15"/>
    </row>
    <row r="58" spans="1:17" s="6" customFormat="1" ht="15" customHeight="1">
      <c r="A58" s="15">
        <v>36</v>
      </c>
      <c r="B58" s="15">
        <v>1.1200000000000001</v>
      </c>
      <c r="C58" s="15">
        <f t="shared" si="1"/>
        <v>1.1216633599999999</v>
      </c>
      <c r="D58" s="189">
        <f t="shared" si="2"/>
        <v>0.14851428571426611</v>
      </c>
      <c r="E58" s="150">
        <v>29.25</v>
      </c>
      <c r="F58" s="150">
        <v>1.175</v>
      </c>
      <c r="G58" s="150">
        <f t="shared" si="3"/>
        <v>1.175181120993231</v>
      </c>
      <c r="H58" s="146">
        <f t="shared" si="0"/>
        <v>1.5414552615402257E-2</v>
      </c>
      <c r="I58" s="150">
        <f t="shared" si="4"/>
        <v>343.69</v>
      </c>
      <c r="J58" s="15"/>
      <c r="K58" s="15"/>
      <c r="L58" s="15"/>
      <c r="M58" s="15"/>
      <c r="N58" s="15"/>
      <c r="O58" s="15"/>
      <c r="P58" s="15"/>
      <c r="Q58" s="15"/>
    </row>
    <row r="59" spans="1:17" s="6" customFormat="1" ht="15" customHeight="1">
      <c r="A59" s="15">
        <v>37</v>
      </c>
      <c r="B59" s="15">
        <v>1.1220000000000001</v>
      </c>
      <c r="C59" s="15">
        <f t="shared" si="1"/>
        <v>1.1244572099999999</v>
      </c>
      <c r="D59" s="189">
        <f t="shared" si="2"/>
        <v>0.21900267379677049</v>
      </c>
      <c r="E59" s="150">
        <v>30</v>
      </c>
      <c r="F59" s="150">
        <v>1.18</v>
      </c>
      <c r="G59" s="150">
        <f t="shared" si="3"/>
        <v>1.1801410377072983</v>
      </c>
      <c r="H59" s="146">
        <f t="shared" si="0"/>
        <v>1.195234807613064E-2</v>
      </c>
      <c r="I59" s="150">
        <f t="shared" si="4"/>
        <v>354</v>
      </c>
      <c r="J59" s="15"/>
      <c r="K59" s="15"/>
      <c r="L59" s="15"/>
      <c r="M59" s="15"/>
      <c r="N59" s="15"/>
      <c r="O59" s="15"/>
      <c r="P59" s="15"/>
      <c r="Q59" s="15"/>
    </row>
    <row r="60" spans="1:17" s="6" customFormat="1" ht="15" customHeight="1">
      <c r="A60" s="15">
        <v>38</v>
      </c>
      <c r="B60" s="15">
        <v>1.125</v>
      </c>
      <c r="C60" s="15">
        <f t="shared" si="1"/>
        <v>1.12724176</v>
      </c>
      <c r="D60" s="189">
        <f t="shared" si="2"/>
        <v>0.19926755555555392</v>
      </c>
      <c r="E60" s="150">
        <v>30.74</v>
      </c>
      <c r="F60" s="150">
        <v>1.1850000000000001</v>
      </c>
      <c r="G60" s="150">
        <f t="shared" si="3"/>
        <v>1.1850414270924614</v>
      </c>
      <c r="H60" s="146">
        <f t="shared" si="0"/>
        <v>3.4959571697345715E-3</v>
      </c>
      <c r="I60" s="150">
        <f t="shared" si="4"/>
        <v>364.27</v>
      </c>
      <c r="J60" s="15"/>
      <c r="K60" s="15"/>
      <c r="L60" s="15"/>
      <c r="M60" s="15"/>
      <c r="N60" s="15"/>
      <c r="O60" s="15"/>
      <c r="P60" s="15"/>
      <c r="Q60" s="15"/>
    </row>
    <row r="61" spans="1:17" s="6" customFormat="1" ht="15" customHeight="1">
      <c r="A61" s="15">
        <v>39</v>
      </c>
      <c r="B61" s="15">
        <v>1.127</v>
      </c>
      <c r="C61" s="15">
        <f t="shared" si="1"/>
        <v>1.13002121</v>
      </c>
      <c r="D61" s="189">
        <f t="shared" si="2"/>
        <v>0.26807542147293667</v>
      </c>
      <c r="E61" s="150">
        <v>31.47</v>
      </c>
      <c r="F61" s="150">
        <v>1.19</v>
      </c>
      <c r="G61" s="150">
        <f t="shared" si="3"/>
        <v>1.189880544747046</v>
      </c>
      <c r="H61" s="146">
        <f t="shared" si="0"/>
        <v>-1.0038256550754758E-2</v>
      </c>
      <c r="I61" s="150">
        <f t="shared" si="4"/>
        <v>374.49</v>
      </c>
      <c r="J61" s="15"/>
      <c r="K61" s="15"/>
      <c r="L61" s="15"/>
      <c r="M61" s="15"/>
      <c r="N61" s="15"/>
      <c r="O61" s="15"/>
      <c r="P61" s="15"/>
      <c r="Q61" s="15"/>
    </row>
    <row r="62" spans="1:17" s="6" customFormat="1" ht="15" customHeight="1">
      <c r="A62" s="15">
        <v>40</v>
      </c>
      <c r="B62" s="15">
        <v>1.1299999999999999</v>
      </c>
      <c r="C62" s="15">
        <f t="shared" si="1"/>
        <v>1.1328</v>
      </c>
      <c r="D62" s="189">
        <f t="shared" si="2"/>
        <v>0.24778761061948107</v>
      </c>
      <c r="E62" s="150">
        <v>32.21</v>
      </c>
      <c r="F62" s="150">
        <v>1.1950000000000001</v>
      </c>
      <c r="G62" s="150">
        <f t="shared" si="3"/>
        <v>1.1947894515997239</v>
      </c>
      <c r="H62" s="146">
        <f t="shared" si="0"/>
        <v>-1.7619112993817795E-2</v>
      </c>
      <c r="I62" s="150">
        <f t="shared" si="4"/>
        <v>384.91</v>
      </c>
      <c r="J62" s="15"/>
      <c r="K62" s="15"/>
      <c r="L62" s="15"/>
      <c r="M62" s="15"/>
      <c r="N62" s="15"/>
      <c r="O62" s="15"/>
      <c r="P62" s="15"/>
      <c r="Q62" s="15"/>
    </row>
    <row r="63" spans="1:17" s="6" customFormat="1" ht="15" customHeight="1">
      <c r="A63" s="15">
        <v>41</v>
      </c>
      <c r="B63" s="15">
        <v>1.133</v>
      </c>
      <c r="C63" s="15">
        <f t="shared" si="1"/>
        <v>1.1355828100000001</v>
      </c>
      <c r="D63" s="189">
        <f t="shared" si="2"/>
        <v>0.22796204766108089</v>
      </c>
      <c r="E63" s="150">
        <v>32.94</v>
      </c>
      <c r="F63" s="150">
        <v>1.2</v>
      </c>
      <c r="G63" s="150">
        <f t="shared" si="3"/>
        <v>1.1996339612692333</v>
      </c>
      <c r="H63" s="146">
        <f t="shared" si="0"/>
        <v>-3.0503227563890199E-2</v>
      </c>
      <c r="I63" s="150">
        <f t="shared" si="4"/>
        <v>395.28</v>
      </c>
      <c r="J63" s="15"/>
      <c r="K63" s="15"/>
      <c r="L63" s="15"/>
      <c r="M63" s="15"/>
      <c r="N63" s="15"/>
      <c r="O63" s="15"/>
      <c r="P63" s="15"/>
      <c r="Q63" s="15"/>
    </row>
    <row r="64" spans="1:17" s="6" customFormat="1" ht="15" customHeight="1">
      <c r="A64" s="15">
        <v>42</v>
      </c>
      <c r="B64" s="15">
        <v>1.1359999999999999</v>
      </c>
      <c r="C64" s="15">
        <f t="shared" si="1"/>
        <v>1.1383745599999999</v>
      </c>
      <c r="D64" s="189">
        <f t="shared" si="2"/>
        <v>0.2090281690140868</v>
      </c>
      <c r="E64" s="150">
        <v>33.68</v>
      </c>
      <c r="F64" s="150">
        <v>1.2050000000000001</v>
      </c>
      <c r="G64" s="150">
        <f t="shared" si="3"/>
        <v>1.2045452380712891</v>
      </c>
      <c r="H64" s="146">
        <f t="shared" si="0"/>
        <v>-3.7739579146138354E-2</v>
      </c>
      <c r="I64" s="150">
        <f t="shared" si="4"/>
        <v>405.84</v>
      </c>
      <c r="J64" s="15"/>
      <c r="K64" s="15"/>
      <c r="L64" s="15"/>
      <c r="M64" s="15"/>
      <c r="N64" s="15"/>
      <c r="O64" s="15"/>
      <c r="P64" s="15"/>
      <c r="Q64" s="15"/>
    </row>
    <row r="65" spans="1:17" s="6" customFormat="1" ht="15" customHeight="1">
      <c r="A65" s="15">
        <v>43</v>
      </c>
      <c r="B65" s="15">
        <v>1.1379999999999999</v>
      </c>
      <c r="C65" s="15">
        <f t="shared" si="1"/>
        <v>1.14118041</v>
      </c>
      <c r="D65" s="189">
        <f t="shared" si="2"/>
        <v>0.27947363796134744</v>
      </c>
      <c r="E65" s="150">
        <v>34.409999999999997</v>
      </c>
      <c r="F65" s="150">
        <v>1.21</v>
      </c>
      <c r="G65" s="150">
        <f t="shared" si="3"/>
        <v>1.2093889924143877</v>
      </c>
      <c r="H65" s="146">
        <f t="shared" si="0"/>
        <v>-5.0496494678700633E-2</v>
      </c>
      <c r="I65" s="150">
        <f t="shared" si="4"/>
        <v>416.36</v>
      </c>
      <c r="J65" s="15"/>
      <c r="K65" s="15"/>
      <c r="L65" s="15"/>
      <c r="M65" s="15"/>
      <c r="N65" s="15"/>
      <c r="O65" s="15"/>
      <c r="P65" s="15"/>
      <c r="Q65" s="15"/>
    </row>
    <row r="66" spans="1:17" s="6" customFormat="1" ht="15" customHeight="1">
      <c r="A66" s="15">
        <v>44</v>
      </c>
      <c r="B66" s="15">
        <v>1.141</v>
      </c>
      <c r="C66" s="15">
        <f t="shared" si="1"/>
        <v>1.14400576</v>
      </c>
      <c r="D66" s="189">
        <f t="shared" si="2"/>
        <v>0.2634320771253259</v>
      </c>
      <c r="E66" s="150">
        <v>35.159999999999997</v>
      </c>
      <c r="F66" s="150">
        <v>1.2150000000000001</v>
      </c>
      <c r="G66" s="150">
        <f t="shared" si="3"/>
        <v>1.214362621412802</v>
      </c>
      <c r="H66" s="146">
        <f t="shared" si="0"/>
        <v>-5.2459142979262068E-2</v>
      </c>
      <c r="I66" s="150">
        <f t="shared" si="4"/>
        <v>427.19</v>
      </c>
      <c r="J66" s="15"/>
      <c r="K66" s="15"/>
      <c r="L66" s="15"/>
      <c r="M66" s="15"/>
      <c r="N66" s="15"/>
      <c r="O66" s="15"/>
      <c r="P66" s="15"/>
      <c r="Q66" s="15"/>
    </row>
    <row r="67" spans="1:17" s="6" customFormat="1" ht="15" customHeight="1">
      <c r="A67" s="15">
        <v>45</v>
      </c>
      <c r="B67" s="15">
        <v>1.143</v>
      </c>
      <c r="C67" s="15">
        <f t="shared" si="1"/>
        <v>1.1468562499999999</v>
      </c>
      <c r="D67" s="189">
        <f t="shared" si="2"/>
        <v>0.33737970253717359</v>
      </c>
      <c r="E67" s="150">
        <v>35.93</v>
      </c>
      <c r="F67" s="150">
        <v>1.22</v>
      </c>
      <c r="G67" s="150">
        <f t="shared" si="3"/>
        <v>1.2194641297336013</v>
      </c>
      <c r="H67" s="146">
        <f t="shared" si="0"/>
        <v>-4.3923792327760225E-2</v>
      </c>
      <c r="I67" s="150">
        <f t="shared" si="4"/>
        <v>438.35</v>
      </c>
      <c r="J67" s="15"/>
      <c r="K67" s="15"/>
      <c r="L67" s="15"/>
      <c r="M67" s="15"/>
      <c r="N67" s="15"/>
      <c r="O67" s="15"/>
      <c r="P67" s="15"/>
      <c r="Q67" s="15"/>
    </row>
    <row r="68" spans="1:17" s="6" customFormat="1" ht="15" customHeight="1">
      <c r="A68" s="15">
        <v>46</v>
      </c>
      <c r="B68" s="15">
        <v>1.1459999999999999</v>
      </c>
      <c r="C68" s="15">
        <f t="shared" si="1"/>
        <v>1.1497377600000001</v>
      </c>
      <c r="D68" s="189">
        <f t="shared" si="2"/>
        <v>0.32615706806283995</v>
      </c>
      <c r="E68" s="150">
        <v>36.700000000000003</v>
      </c>
      <c r="F68" s="150">
        <v>1.2250000000000001</v>
      </c>
      <c r="G68" s="150">
        <f t="shared" si="3"/>
        <v>1.2245589899574534</v>
      </c>
      <c r="H68" s="146">
        <f t="shared" si="0"/>
        <v>-3.600081979973125E-2</v>
      </c>
      <c r="I68" s="150">
        <f t="shared" si="4"/>
        <v>449.58</v>
      </c>
      <c r="J68" s="15"/>
      <c r="K68" s="15"/>
      <c r="L68" s="15"/>
      <c r="M68" s="15"/>
      <c r="N68" s="15"/>
      <c r="O68" s="15"/>
      <c r="P68" s="15"/>
      <c r="Q68" s="15"/>
    </row>
    <row r="69" spans="1:17" s="6" customFormat="1" ht="15" customHeight="1">
      <c r="A69" s="15">
        <v>47</v>
      </c>
      <c r="B69" s="15">
        <v>1.149</v>
      </c>
      <c r="C69" s="15">
        <f t="shared" si="1"/>
        <v>1.1526564100000001</v>
      </c>
      <c r="D69" s="189">
        <f t="shared" si="2"/>
        <v>0.31822541340296384</v>
      </c>
      <c r="E69" s="150">
        <v>37.479999999999997</v>
      </c>
      <c r="F69" s="150">
        <v>1.23</v>
      </c>
      <c r="G69" s="150">
        <f t="shared" si="3"/>
        <v>1.2297113319718012</v>
      </c>
      <c r="H69" s="146">
        <f t="shared" si="0"/>
        <v>-2.3468945382018221E-2</v>
      </c>
      <c r="I69" s="150">
        <f t="shared" si="4"/>
        <v>461</v>
      </c>
      <c r="J69" s="15"/>
      <c r="K69" s="15"/>
      <c r="L69" s="15"/>
      <c r="M69" s="15"/>
      <c r="N69" s="15"/>
      <c r="O69" s="15"/>
      <c r="P69" s="15"/>
      <c r="Q69" s="15"/>
    </row>
    <row r="70" spans="1:17" s="6" customFormat="1" ht="15" customHeight="1">
      <c r="A70" s="15">
        <v>48</v>
      </c>
      <c r="B70" s="15">
        <v>1.1519999999999999</v>
      </c>
      <c r="C70" s="15">
        <f t="shared" si="1"/>
        <v>1.15561856</v>
      </c>
      <c r="D70" s="189">
        <f t="shared" si="2"/>
        <v>0.31411111111111534</v>
      </c>
      <c r="E70" s="150">
        <v>38.25</v>
      </c>
      <c r="F70" s="150">
        <v>1.2350000000000001</v>
      </c>
      <c r="G70" s="150">
        <f t="shared" si="3"/>
        <v>1.2347871528801877</v>
      </c>
      <c r="H70" s="146">
        <f t="shared" si="0"/>
        <v>-1.723458460019419E-2</v>
      </c>
      <c r="I70" s="150">
        <f t="shared" si="4"/>
        <v>472.39</v>
      </c>
      <c r="J70" s="15"/>
      <c r="K70" s="15"/>
      <c r="L70" s="15"/>
      <c r="M70" s="15"/>
      <c r="N70" s="15"/>
      <c r="O70" s="15"/>
      <c r="P70" s="15"/>
      <c r="Q70" s="15"/>
    </row>
    <row r="71" spans="1:17" s="6" customFormat="1" ht="15" customHeight="1">
      <c r="A71" s="15">
        <v>49</v>
      </c>
      <c r="B71" s="15">
        <v>1.1539999999999999</v>
      </c>
      <c r="C71" s="15">
        <f t="shared" si="1"/>
        <v>1.15863081</v>
      </c>
      <c r="D71" s="189">
        <f t="shared" si="2"/>
        <v>0.40128336221837929</v>
      </c>
      <c r="E71" s="150">
        <v>39.020000000000003</v>
      </c>
      <c r="F71" s="150">
        <v>1.24</v>
      </c>
      <c r="G71" s="150">
        <f t="shared" si="3"/>
        <v>1.2398506904345266</v>
      </c>
      <c r="H71" s="146">
        <f t="shared" si="0"/>
        <v>-1.204109398979292E-2</v>
      </c>
      <c r="I71" s="150">
        <f t="shared" si="4"/>
        <v>483.85</v>
      </c>
      <c r="J71" s="15"/>
      <c r="K71" s="15"/>
      <c r="L71" s="15"/>
      <c r="M71" s="15"/>
      <c r="N71" s="15"/>
      <c r="O71" s="15"/>
      <c r="P71" s="15"/>
      <c r="Q71" s="15"/>
    </row>
    <row r="72" spans="1:17" s="6" customFormat="1" ht="15" customHeight="1">
      <c r="A72" s="15">
        <v>50</v>
      </c>
      <c r="B72" s="15">
        <v>1.157</v>
      </c>
      <c r="C72" s="15">
        <f t="shared" si="1"/>
        <v>1.1617</v>
      </c>
      <c r="D72" s="189">
        <f t="shared" si="2"/>
        <v>0.40622299049264704</v>
      </c>
      <c r="E72" s="150">
        <v>39.799999999999997</v>
      </c>
      <c r="F72" s="150">
        <v>1.2450000000000001</v>
      </c>
      <c r="G72" s="150">
        <f t="shared" si="3"/>
        <v>1.2449655388972332</v>
      </c>
      <c r="H72" s="146">
        <f t="shared" si="0"/>
        <v>-2.7679600616021885E-3</v>
      </c>
      <c r="I72" s="150">
        <f t="shared" si="4"/>
        <v>495.51</v>
      </c>
      <c r="J72" s="15"/>
      <c r="K72" s="15"/>
      <c r="L72" s="15"/>
      <c r="M72" s="15"/>
      <c r="N72" s="15"/>
      <c r="O72" s="15"/>
      <c r="P72" s="15"/>
      <c r="Q72" s="15"/>
    </row>
    <row r="73" spans="1:17" s="6" customFormat="1" ht="15" customHeight="1">
      <c r="A73" s="2"/>
      <c r="B73" s="2"/>
      <c r="C73" s="2"/>
      <c r="D73" s="2"/>
      <c r="E73" s="150">
        <v>40.58</v>
      </c>
      <c r="F73" s="150">
        <v>1.25</v>
      </c>
      <c r="G73" s="150">
        <f t="shared" si="3"/>
        <v>1.2500638979718053</v>
      </c>
      <c r="H73" s="146">
        <f t="shared" si="0"/>
        <v>5.1118377444225871E-3</v>
      </c>
      <c r="I73" s="150">
        <f t="shared" si="4"/>
        <v>507.25</v>
      </c>
      <c r="J73" s="15"/>
      <c r="K73" s="15"/>
      <c r="L73" s="15"/>
      <c r="M73" s="15"/>
      <c r="N73" s="15"/>
      <c r="O73" s="15"/>
      <c r="P73" s="15"/>
      <c r="Q73" s="15"/>
    </row>
    <row r="74" spans="1:17" s="6" customFormat="1" ht="15" customHeight="1">
      <c r="A74" s="2"/>
      <c r="B74" s="2"/>
      <c r="C74" s="2"/>
      <c r="D74" s="2"/>
      <c r="E74" s="150">
        <v>41.36</v>
      </c>
      <c r="F74" s="150">
        <v>1.2550000000000101</v>
      </c>
      <c r="G74" s="150">
        <f t="shared" si="3"/>
        <v>1.2551438149791356</v>
      </c>
      <c r="H74" s="146">
        <f t="shared" si="0"/>
        <v>1.1459360886495745E-2</v>
      </c>
      <c r="I74" s="150">
        <f t="shared" si="4"/>
        <v>519.07000000000005</v>
      </c>
      <c r="J74" s="15"/>
      <c r="K74" s="15"/>
      <c r="L74" s="15"/>
      <c r="M74" s="15"/>
      <c r="N74" s="15"/>
      <c r="O74" s="15"/>
      <c r="P74" s="15"/>
      <c r="Q74" s="15"/>
    </row>
    <row r="75" spans="1:17" s="6" customFormat="1" ht="15" customHeight="1">
      <c r="A75" s="2"/>
      <c r="B75" s="2"/>
      <c r="C75" s="2"/>
      <c r="D75" s="2"/>
      <c r="E75" s="150">
        <v>42.14</v>
      </c>
      <c r="F75" s="150">
        <v>1.26</v>
      </c>
      <c r="G75" s="150">
        <f t="shared" si="3"/>
        <v>1.2602033427419927</v>
      </c>
      <c r="H75" s="146">
        <f t="shared" si="0"/>
        <v>1.6138312856566688E-2</v>
      </c>
      <c r="I75" s="150">
        <f t="shared" si="4"/>
        <v>530.96</v>
      </c>
      <c r="J75" s="15"/>
      <c r="K75" s="15"/>
      <c r="L75" s="15"/>
      <c r="M75" s="15"/>
      <c r="N75" s="15"/>
      <c r="O75" s="15"/>
      <c r="P75" s="15"/>
      <c r="Q75" s="15"/>
    </row>
    <row r="76" spans="1:17" s="6" customFormat="1" ht="15" customHeight="1">
      <c r="A76" s="2"/>
      <c r="B76" s="2"/>
      <c r="C76" s="2"/>
      <c r="D76" s="2"/>
      <c r="E76" s="150">
        <v>42.92</v>
      </c>
      <c r="F76" s="150">
        <v>1.2650000000000099</v>
      </c>
      <c r="G76" s="150">
        <f t="shared" si="3"/>
        <v>1.2652405425628546</v>
      </c>
      <c r="H76" s="146">
        <f t="shared" si="0"/>
        <v>1.9015222359262302E-2</v>
      </c>
      <c r="I76" s="150">
        <f t="shared" si="4"/>
        <v>542.94000000000005</v>
      </c>
      <c r="J76" s="15"/>
      <c r="K76" s="15"/>
      <c r="L76" s="15"/>
      <c r="M76" s="15"/>
      <c r="N76" s="15"/>
      <c r="O76" s="15"/>
      <c r="P76" s="15"/>
      <c r="Q76" s="15"/>
    </row>
    <row r="77" spans="1:17" s="6" customFormat="1" ht="15" customHeight="1">
      <c r="A77" s="2"/>
      <c r="B77" s="2"/>
      <c r="C77" s="2"/>
      <c r="D77" s="2"/>
      <c r="E77" s="150">
        <v>43.7</v>
      </c>
      <c r="F77" s="150">
        <v>1.27</v>
      </c>
      <c r="G77" s="150">
        <f t="shared" si="3"/>
        <v>1.2702534872017379</v>
      </c>
      <c r="H77" s="146">
        <f t="shared" si="0"/>
        <v>1.995962218408668E-2</v>
      </c>
      <c r="I77" s="150">
        <f t="shared" si="4"/>
        <v>554.99</v>
      </c>
      <c r="J77" s="15"/>
      <c r="K77" s="15"/>
      <c r="L77" s="15"/>
      <c r="M77" s="15"/>
      <c r="N77" s="15"/>
      <c r="O77" s="15"/>
      <c r="P77" s="15"/>
      <c r="Q77" s="15"/>
    </row>
    <row r="78" spans="1:17" s="6" customFormat="1" ht="15" customHeight="1">
      <c r="A78" s="2"/>
      <c r="B78" s="2"/>
      <c r="C78" s="2"/>
      <c r="D78" s="2"/>
      <c r="E78" s="150">
        <v>44.48</v>
      </c>
      <c r="F78" s="150">
        <v>1.2750000000000099</v>
      </c>
      <c r="G78" s="150">
        <f t="shared" si="3"/>
        <v>1.275240263854033</v>
      </c>
      <c r="H78" s="146">
        <f t="shared" si="0"/>
        <v>1.8844223844948309E-2</v>
      </c>
      <c r="I78" s="150">
        <f t="shared" si="4"/>
        <v>567.12</v>
      </c>
      <c r="J78" s="15"/>
      <c r="K78" s="15"/>
      <c r="L78" s="15"/>
      <c r="M78" s="15"/>
      <c r="N78" s="15"/>
      <c r="O78" s="15"/>
      <c r="P78" s="15"/>
      <c r="Q78" s="15"/>
    </row>
    <row r="79" spans="1:17" s="6" customFormat="1" ht="15" customHeight="1">
      <c r="A79" s="2"/>
      <c r="B79" s="2"/>
      <c r="C79" s="2"/>
      <c r="D79" s="2"/>
      <c r="E79" s="150">
        <v>45.27</v>
      </c>
      <c r="F79" s="150">
        <v>1.28000000000001</v>
      </c>
      <c r="G79" s="150">
        <f t="shared" si="3"/>
        <v>1.2802623599842393</v>
      </c>
      <c r="H79" s="146">
        <f t="shared" si="0"/>
        <v>2.0496873767913822E-2</v>
      </c>
      <c r="I79" s="150">
        <f t="shared" si="4"/>
        <v>579.46</v>
      </c>
      <c r="J79" s="15"/>
      <c r="K79" s="15"/>
      <c r="L79" s="15"/>
      <c r="M79" s="15"/>
      <c r="N79" s="15"/>
      <c r="O79" s="15"/>
      <c r="P79" s="15"/>
      <c r="Q79" s="15"/>
    </row>
    <row r="80" spans="1:17" s="6" customFormat="1" ht="15" customHeight="1">
      <c r="A80" s="2"/>
      <c r="B80" s="2"/>
      <c r="C80" s="2"/>
      <c r="D80" s="2"/>
      <c r="E80" s="150">
        <v>46.06</v>
      </c>
      <c r="F80" s="150">
        <v>1.2850000000000099</v>
      </c>
      <c r="G80" s="150">
        <f t="shared" si="3"/>
        <v>1.2852537207064672</v>
      </c>
      <c r="H80" s="146">
        <f t="shared" si="0"/>
        <v>1.9744802058928944E-2</v>
      </c>
      <c r="I80" s="150">
        <f t="shared" si="4"/>
        <v>591.87</v>
      </c>
      <c r="J80" s="15"/>
      <c r="K80" s="15"/>
      <c r="L80" s="15"/>
      <c r="M80" s="15"/>
      <c r="N80" s="15"/>
      <c r="O80" s="15"/>
      <c r="P80" s="15"/>
      <c r="Q80" s="15"/>
    </row>
    <row r="81" spans="1:17" s="6" customFormat="1" ht="15" customHeight="1">
      <c r="A81" s="2"/>
      <c r="B81" s="2"/>
      <c r="C81" s="2"/>
      <c r="D81" s="2"/>
      <c r="E81" s="150">
        <v>46.85</v>
      </c>
      <c r="F81" s="150">
        <v>1.29000000000001</v>
      </c>
      <c r="G81" s="150">
        <f t="shared" si="3"/>
        <v>1.2902124227628891</v>
      </c>
      <c r="H81" s="146">
        <f t="shared" si="0"/>
        <v>1.6466880843335346E-2</v>
      </c>
      <c r="I81" s="150">
        <f t="shared" si="4"/>
        <v>604.37</v>
      </c>
      <c r="J81" s="15"/>
      <c r="K81" s="15"/>
      <c r="L81" s="15"/>
      <c r="M81" s="15"/>
      <c r="N81" s="15"/>
      <c r="O81" s="15"/>
      <c r="P81" s="15"/>
      <c r="Q81" s="15"/>
    </row>
    <row r="82" spans="1:17" s="6" customFormat="1" ht="15" customHeight="1">
      <c r="A82" s="2"/>
      <c r="B82" s="2"/>
      <c r="C82" s="2"/>
      <c r="D82" s="2"/>
      <c r="E82" s="150">
        <v>47.63</v>
      </c>
      <c r="F82" s="150">
        <v>1.2950000000000099</v>
      </c>
      <c r="G82" s="150">
        <f t="shared" si="3"/>
        <v>1.2950744633948288</v>
      </c>
      <c r="H82" s="146">
        <f t="shared" si="0"/>
        <v>5.7500690979821086E-3</v>
      </c>
      <c r="I82" s="150">
        <f t="shared" si="4"/>
        <v>616.80999999999995</v>
      </c>
      <c r="J82" s="15"/>
      <c r="K82" s="15"/>
      <c r="L82" s="15"/>
      <c r="M82" s="15"/>
      <c r="N82" s="15"/>
      <c r="O82" s="15"/>
      <c r="P82" s="15"/>
      <c r="Q82" s="15"/>
    </row>
    <row r="83" spans="1:17" s="6" customFormat="1" ht="15" customHeight="1">
      <c r="A83" s="2"/>
      <c r="B83" s="2"/>
      <c r="C83" s="2"/>
      <c r="D83" s="2"/>
      <c r="E83" s="150">
        <v>48.42</v>
      </c>
      <c r="F83" s="150">
        <v>1.30000000000001</v>
      </c>
      <c r="G83" s="150">
        <f t="shared" si="3"/>
        <v>1.2999626652452041</v>
      </c>
      <c r="H83" s="146">
        <f t="shared" si="0"/>
        <v>-2.8719042158415128E-3</v>
      </c>
      <c r="I83" s="150">
        <f t="shared" si="4"/>
        <v>629.46</v>
      </c>
      <c r="J83" s="15"/>
      <c r="K83" s="15"/>
      <c r="L83" s="15"/>
      <c r="M83" s="15"/>
      <c r="N83" s="15"/>
      <c r="O83" s="15"/>
      <c r="P83" s="15"/>
      <c r="Q83" s="15"/>
    </row>
    <row r="84" spans="1:17" s="6" customFormat="1" ht="15" customHeight="1">
      <c r="A84" s="2"/>
      <c r="B84" s="2"/>
      <c r="C84" s="2"/>
      <c r="D84" s="2"/>
      <c r="E84" s="150">
        <v>49.21</v>
      </c>
      <c r="F84" s="150">
        <v>1.3050000000000099</v>
      </c>
      <c r="G84" s="150">
        <f t="shared" si="3"/>
        <v>1.3048126411192709</v>
      </c>
      <c r="H84" s="146">
        <f t="shared" si="0"/>
        <v>-1.4357002355483692E-2</v>
      </c>
      <c r="I84" s="150">
        <f t="shared" si="4"/>
        <v>642.19000000000005</v>
      </c>
      <c r="J84" s="15"/>
      <c r="K84" s="15"/>
      <c r="L84" s="15"/>
      <c r="M84" s="15"/>
      <c r="N84" s="15"/>
      <c r="O84" s="15"/>
      <c r="P84" s="15"/>
      <c r="Q84" s="15"/>
    </row>
    <row r="85" spans="1:17" s="6" customFormat="1" ht="15" customHeight="1">
      <c r="A85" s="2"/>
      <c r="B85" s="2"/>
      <c r="C85" s="2"/>
      <c r="D85" s="2"/>
      <c r="E85" s="150">
        <v>50</v>
      </c>
      <c r="F85" s="150">
        <v>1.31000000000001</v>
      </c>
      <c r="G85" s="150">
        <f t="shared" si="3"/>
        <v>1.3096225975264031</v>
      </c>
      <c r="H85" s="146">
        <f t="shared" si="0"/>
        <v>-2.8809349130301927E-2</v>
      </c>
      <c r="I85" s="150">
        <f t="shared" si="4"/>
        <v>655</v>
      </c>
      <c r="J85" s="15"/>
      <c r="K85" s="15"/>
      <c r="L85" s="15"/>
      <c r="M85" s="15"/>
      <c r="N85" s="15"/>
      <c r="O85" s="15"/>
      <c r="P85" s="15"/>
      <c r="Q85" s="15"/>
    </row>
    <row r="86" spans="1:17" s="6" customFormat="1" ht="15" customHeight="1">
      <c r="A86" s="2"/>
      <c r="B86" s="2"/>
      <c r="C86" s="2"/>
      <c r="D86" s="2"/>
      <c r="E86" s="150">
        <v>50.85</v>
      </c>
      <c r="F86" s="150">
        <v>1.3150000000000099</v>
      </c>
      <c r="G86" s="150">
        <f t="shared" si="3"/>
        <v>1.314751166580522</v>
      </c>
      <c r="H86" s="146">
        <f t="shared" si="0"/>
        <v>-1.8922693497178011E-2</v>
      </c>
      <c r="I86" s="150">
        <f t="shared" si="4"/>
        <v>668.68</v>
      </c>
      <c r="J86" s="15"/>
      <c r="K86" s="15"/>
      <c r="L86" s="15"/>
      <c r="M86" s="15"/>
      <c r="N86" s="15"/>
      <c r="O86" s="15"/>
      <c r="P86" s="15"/>
      <c r="Q86" s="15"/>
    </row>
    <row r="87" spans="1:17" s="6" customFormat="1" ht="15" customHeight="1">
      <c r="A87" s="2"/>
      <c r="B87" s="2"/>
      <c r="C87" s="2"/>
      <c r="D87" s="2"/>
      <c r="E87" s="150">
        <v>51.71</v>
      </c>
      <c r="F87" s="150">
        <v>1.3200000000000101</v>
      </c>
      <c r="G87" s="150">
        <f t="shared" si="3"/>
        <v>1.3198886840599453</v>
      </c>
      <c r="H87" s="146">
        <f t="shared" ref="H87:H128" si="5">(G87-F87)/F87*100</f>
        <v>-8.4330257624809189E-3</v>
      </c>
      <c r="I87" s="150">
        <f t="shared" si="4"/>
        <v>682.57</v>
      </c>
      <c r="J87" s="15"/>
      <c r="K87" s="15"/>
      <c r="L87" s="15"/>
      <c r="M87" s="15"/>
      <c r="N87" s="15"/>
      <c r="O87" s="15"/>
      <c r="P87" s="15"/>
      <c r="Q87" s="15"/>
    </row>
    <row r="88" spans="1:17" s="6" customFormat="1" ht="15" customHeight="1">
      <c r="A88" s="2"/>
      <c r="B88" s="2"/>
      <c r="C88" s="2"/>
      <c r="D88" s="2"/>
      <c r="E88" s="150">
        <v>52.56</v>
      </c>
      <c r="F88" s="150">
        <v>1.3250000000000099</v>
      </c>
      <c r="G88" s="150">
        <f t="shared" ref="G88:G128" si="6" xml:space="preserve"> 0.9933411 + 0.006338*E88 - 0.000024627*(E88-45.2708)^2 - 0.00000065456*(E88-45.2708)^3 + 0.0000000026352*(E88-45.2708)^4 + 0.00000000008595*(E88-45.2708)^5</f>
        <v>1.3249135889850367</v>
      </c>
      <c r="H88" s="146">
        <f t="shared" si="5"/>
        <v>-6.5215860357129935E-3</v>
      </c>
      <c r="I88" s="150">
        <f t="shared" ref="I88:I128" si="7">ROUND(E88*10*F88,2)</f>
        <v>696.42</v>
      </c>
      <c r="J88" s="15"/>
      <c r="K88" s="15"/>
      <c r="L88" s="15"/>
      <c r="M88" s="15"/>
      <c r="N88" s="15"/>
      <c r="O88" s="15"/>
      <c r="P88" s="15"/>
      <c r="Q88" s="15"/>
    </row>
    <row r="89" spans="1:17" s="6" customFormat="1" ht="15" customHeight="1">
      <c r="A89" s="2"/>
      <c r="B89" s="2"/>
      <c r="C89" s="2"/>
      <c r="D89" s="2"/>
      <c r="E89" s="150">
        <v>53.41</v>
      </c>
      <c r="F89" s="150">
        <v>1.3300000000000101</v>
      </c>
      <c r="G89" s="150">
        <f t="shared" si="6"/>
        <v>1.3298839256191197</v>
      </c>
      <c r="H89" s="146">
        <f t="shared" si="5"/>
        <v>-8.7273970594240555E-3</v>
      </c>
      <c r="I89" s="150">
        <f t="shared" si="7"/>
        <v>710.35</v>
      </c>
      <c r="J89" s="15"/>
      <c r="K89" s="15"/>
      <c r="L89" s="15"/>
      <c r="M89" s="15"/>
      <c r="N89" s="15"/>
      <c r="O89" s="15"/>
      <c r="P89" s="15"/>
      <c r="Q89" s="15"/>
    </row>
    <row r="90" spans="1:17" s="6" customFormat="1" ht="15" customHeight="1">
      <c r="A90" s="2"/>
      <c r="B90" s="2"/>
      <c r="C90" s="2"/>
      <c r="D90" s="2"/>
      <c r="E90" s="150">
        <v>54.27</v>
      </c>
      <c r="F90" s="150">
        <v>1.33500000000001</v>
      </c>
      <c r="G90" s="150">
        <f t="shared" si="6"/>
        <v>1.3348552370150968</v>
      </c>
      <c r="H90" s="146">
        <f t="shared" si="5"/>
        <v>-1.0843669281885427E-2</v>
      </c>
      <c r="I90" s="150">
        <f t="shared" si="7"/>
        <v>724.5</v>
      </c>
      <c r="J90" s="15"/>
      <c r="K90" s="15"/>
      <c r="L90" s="15"/>
      <c r="M90" s="15"/>
      <c r="N90" s="15"/>
      <c r="O90" s="15"/>
      <c r="P90" s="15"/>
      <c r="Q90" s="15"/>
    </row>
    <row r="91" spans="1:17" s="6" customFormat="1" ht="15" customHeight="1">
      <c r="A91" s="2"/>
      <c r="B91" s="2"/>
      <c r="C91" s="2"/>
      <c r="D91" s="2"/>
      <c r="E91" s="150">
        <v>55.13</v>
      </c>
      <c r="F91" s="150">
        <v>1.3400000000000101</v>
      </c>
      <c r="G91" s="150">
        <f t="shared" si="6"/>
        <v>1.3397668081799328</v>
      </c>
      <c r="H91" s="146">
        <f t="shared" si="5"/>
        <v>-1.7402374632634596E-2</v>
      </c>
      <c r="I91" s="150">
        <f t="shared" si="7"/>
        <v>738.74</v>
      </c>
      <c r="J91" s="15"/>
      <c r="K91" s="15"/>
      <c r="L91" s="15"/>
      <c r="M91" s="15"/>
      <c r="N91" s="15"/>
      <c r="O91" s="15"/>
      <c r="P91" s="15"/>
      <c r="Q91" s="15"/>
    </row>
    <row r="92" spans="1:17" s="6" customFormat="1" ht="15" customHeight="1">
      <c r="A92" s="2"/>
      <c r="B92" s="2"/>
      <c r="C92" s="2"/>
      <c r="D92" s="2"/>
      <c r="E92" s="150">
        <v>56.04</v>
      </c>
      <c r="F92" s="150">
        <v>1.34500000000001</v>
      </c>
      <c r="G92" s="150">
        <f t="shared" si="6"/>
        <v>1.3448968587642502</v>
      </c>
      <c r="H92" s="146">
        <f t="shared" si="5"/>
        <v>-7.6684933650347639E-3</v>
      </c>
      <c r="I92" s="150">
        <f t="shared" si="7"/>
        <v>753.74</v>
      </c>
      <c r="J92" s="15"/>
      <c r="K92" s="15"/>
      <c r="L92" s="15"/>
      <c r="M92" s="15"/>
      <c r="N92" s="15"/>
      <c r="O92" s="15"/>
      <c r="P92" s="15"/>
      <c r="Q92" s="15"/>
    </row>
    <row r="93" spans="1:17" s="6" customFormat="1" ht="15" customHeight="1">
      <c r="A93" s="2"/>
      <c r="B93" s="2"/>
      <c r="C93" s="2"/>
      <c r="D93" s="2"/>
      <c r="E93" s="150">
        <v>56.95</v>
      </c>
      <c r="F93" s="150">
        <v>1.3500000000000101</v>
      </c>
      <c r="G93" s="150">
        <f t="shared" si="6"/>
        <v>1.3499559228810505</v>
      </c>
      <c r="H93" s="146">
        <f t="shared" si="5"/>
        <v>-3.2649717747848385E-3</v>
      </c>
      <c r="I93" s="150">
        <f t="shared" si="7"/>
        <v>768.83</v>
      </c>
      <c r="J93" s="15"/>
      <c r="K93" s="15"/>
      <c r="L93" s="15"/>
      <c r="M93" s="15"/>
      <c r="N93" s="15"/>
      <c r="O93" s="15"/>
      <c r="P93" s="15"/>
      <c r="Q93" s="15"/>
    </row>
    <row r="94" spans="1:17" s="6" customFormat="1" ht="15" customHeight="1">
      <c r="A94" s="2"/>
      <c r="B94" s="2"/>
      <c r="C94" s="2"/>
      <c r="D94" s="2"/>
      <c r="E94" s="150">
        <v>57.85</v>
      </c>
      <c r="F94" s="150">
        <v>1.35500000000001</v>
      </c>
      <c r="G94" s="150">
        <f t="shared" si="6"/>
        <v>1.3548876764271018</v>
      </c>
      <c r="H94" s="146">
        <f t="shared" si="5"/>
        <v>-8.289562576246072E-3</v>
      </c>
      <c r="I94" s="150">
        <f t="shared" si="7"/>
        <v>783.87</v>
      </c>
      <c r="J94" s="15"/>
      <c r="K94" s="15"/>
      <c r="L94" s="15"/>
      <c r="M94" s="15"/>
      <c r="N94" s="15"/>
      <c r="O94" s="15"/>
      <c r="P94" s="15"/>
      <c r="Q94" s="15"/>
    </row>
    <row r="95" spans="1:17" s="6" customFormat="1" ht="15" customHeight="1">
      <c r="A95" s="2"/>
      <c r="B95" s="2"/>
      <c r="C95" s="2"/>
      <c r="D95" s="2"/>
      <c r="E95" s="150">
        <v>58.78</v>
      </c>
      <c r="F95" s="150">
        <v>1.3600000000000101</v>
      </c>
      <c r="G95" s="150">
        <f t="shared" si="6"/>
        <v>1.3599070309535835</v>
      </c>
      <c r="H95" s="146">
        <f t="shared" si="5"/>
        <v>-6.8359592960763171E-3</v>
      </c>
      <c r="I95" s="150">
        <f t="shared" si="7"/>
        <v>799.41</v>
      </c>
      <c r="J95" s="15"/>
      <c r="K95" s="15"/>
      <c r="L95" s="15"/>
      <c r="M95" s="15"/>
      <c r="N95" s="15"/>
      <c r="O95" s="15"/>
      <c r="P95" s="15"/>
      <c r="Q95" s="15"/>
    </row>
    <row r="96" spans="1:17" s="6" customFormat="1" ht="15" customHeight="1">
      <c r="A96" s="2"/>
      <c r="B96" s="2"/>
      <c r="C96" s="2"/>
      <c r="D96" s="2"/>
      <c r="E96" s="150">
        <v>59.69</v>
      </c>
      <c r="F96" s="150">
        <v>1.36500000000001</v>
      </c>
      <c r="G96" s="150">
        <f t="shared" si="6"/>
        <v>1.3647411923252448</v>
      </c>
      <c r="H96" s="146">
        <f t="shared" si="5"/>
        <v>-1.8960269213564713E-2</v>
      </c>
      <c r="I96" s="150">
        <f t="shared" si="7"/>
        <v>814.77</v>
      </c>
      <c r="J96" s="15"/>
      <c r="K96" s="15"/>
      <c r="L96" s="15"/>
      <c r="M96" s="15"/>
      <c r="N96" s="15"/>
      <c r="O96" s="15"/>
      <c r="P96" s="15"/>
      <c r="Q96" s="15"/>
    </row>
    <row r="97" spans="1:17" s="6" customFormat="1" ht="15" customHeight="1">
      <c r="A97" s="2"/>
      <c r="B97" s="2"/>
      <c r="C97" s="2"/>
      <c r="D97" s="2"/>
      <c r="E97" s="150">
        <v>60.67</v>
      </c>
      <c r="F97" s="150">
        <v>1.3700000000000101</v>
      </c>
      <c r="G97" s="150">
        <f t="shared" si="6"/>
        <v>1.3698599878258835</v>
      </c>
      <c r="H97" s="146">
        <f t="shared" si="5"/>
        <v>-1.0219866724571071E-2</v>
      </c>
      <c r="I97" s="150">
        <f t="shared" si="7"/>
        <v>831.18</v>
      </c>
      <c r="J97" s="15"/>
      <c r="K97" s="15"/>
      <c r="L97" s="15"/>
      <c r="M97" s="15"/>
      <c r="N97" s="15"/>
      <c r="O97" s="15"/>
      <c r="P97" s="15"/>
      <c r="Q97" s="15"/>
    </row>
    <row r="98" spans="1:17" s="6" customFormat="1" ht="15" customHeight="1">
      <c r="A98" s="2"/>
      <c r="B98" s="2"/>
      <c r="C98" s="2"/>
      <c r="D98" s="2"/>
      <c r="E98" s="150">
        <v>61.69</v>
      </c>
      <c r="F98" s="150">
        <v>1.37500000000001</v>
      </c>
      <c r="G98" s="150">
        <f t="shared" si="6"/>
        <v>1.3750898338602464</v>
      </c>
      <c r="H98" s="146">
        <f t="shared" si="5"/>
        <v>6.5333716535578628E-3</v>
      </c>
      <c r="I98" s="150">
        <f t="shared" si="7"/>
        <v>848.24</v>
      </c>
      <c r="J98" s="15"/>
      <c r="K98" s="15"/>
      <c r="L98" s="15"/>
      <c r="M98" s="15"/>
      <c r="N98" s="15"/>
      <c r="O98" s="15"/>
      <c r="P98" s="15"/>
      <c r="Q98" s="15"/>
    </row>
    <row r="99" spans="1:17" s="6" customFormat="1" ht="15" customHeight="1">
      <c r="A99" s="2"/>
      <c r="B99" s="2"/>
      <c r="C99" s="2"/>
      <c r="D99" s="2"/>
      <c r="E99" s="150">
        <v>62.7</v>
      </c>
      <c r="F99" s="150">
        <v>1.3800000000000101</v>
      </c>
      <c r="G99" s="150">
        <f t="shared" si="6"/>
        <v>1.3801683737971666</v>
      </c>
      <c r="H99" s="146">
        <f t="shared" si="5"/>
        <v>1.2200999793949688E-2</v>
      </c>
      <c r="I99" s="150">
        <f t="shared" si="7"/>
        <v>865.26</v>
      </c>
      <c r="J99" s="15"/>
      <c r="K99" s="15"/>
      <c r="L99" s="15"/>
      <c r="M99" s="15"/>
      <c r="N99" s="15"/>
      <c r="O99" s="15"/>
      <c r="P99" s="15"/>
      <c r="Q99" s="15"/>
    </row>
    <row r="100" spans="1:17" s="6" customFormat="1" ht="15" customHeight="1">
      <c r="A100" s="2"/>
      <c r="B100" s="2"/>
      <c r="C100" s="2"/>
      <c r="D100" s="2"/>
      <c r="E100" s="150">
        <v>63.72</v>
      </c>
      <c r="F100" s="150">
        <v>1.38500000000001</v>
      </c>
      <c r="G100" s="150">
        <f t="shared" si="6"/>
        <v>1.385194721784736</v>
      </c>
      <c r="H100" s="146">
        <f t="shared" si="5"/>
        <v>1.4059334637257314E-2</v>
      </c>
      <c r="I100" s="150">
        <f t="shared" si="7"/>
        <v>882.52</v>
      </c>
      <c r="J100" s="15"/>
      <c r="K100" s="15"/>
      <c r="L100" s="15"/>
      <c r="M100" s="15"/>
      <c r="N100" s="15"/>
      <c r="O100" s="15"/>
      <c r="P100" s="15"/>
      <c r="Q100" s="15"/>
    </row>
    <row r="101" spans="1:17" s="6" customFormat="1" ht="15" customHeight="1">
      <c r="A101" s="2"/>
      <c r="B101" s="2"/>
      <c r="C101" s="2"/>
      <c r="D101" s="2"/>
      <c r="E101" s="150">
        <v>64.739999999999995</v>
      </c>
      <c r="F101" s="150">
        <v>1.3900000000000099</v>
      </c>
      <c r="G101" s="150">
        <f t="shared" si="6"/>
        <v>1.3901168938853226</v>
      </c>
      <c r="H101" s="146">
        <f t="shared" si="5"/>
        <v>8.409632036882192E-3</v>
      </c>
      <c r="I101" s="150">
        <f t="shared" si="7"/>
        <v>899.89</v>
      </c>
      <c r="J101" s="15"/>
      <c r="K101" s="15"/>
      <c r="L101" s="15"/>
      <c r="M101" s="15"/>
      <c r="N101" s="15"/>
      <c r="O101" s="15"/>
      <c r="P101" s="15"/>
      <c r="Q101" s="15"/>
    </row>
    <row r="102" spans="1:17" s="6" customFormat="1" ht="15" customHeight="1">
      <c r="A102" s="2"/>
      <c r="B102" s="2"/>
      <c r="C102" s="2"/>
      <c r="D102" s="2"/>
      <c r="E102" s="150">
        <v>65.84</v>
      </c>
      <c r="F102" s="150">
        <v>1.39500000000001</v>
      </c>
      <c r="G102" s="150">
        <f t="shared" si="6"/>
        <v>1.3953073070704014</v>
      </c>
      <c r="H102" s="146">
        <f t="shared" si="5"/>
        <v>2.2029180673218036E-2</v>
      </c>
      <c r="I102" s="150">
        <f t="shared" si="7"/>
        <v>918.47</v>
      </c>
      <c r="J102" s="15"/>
      <c r="K102" s="15"/>
      <c r="L102" s="15"/>
      <c r="M102" s="15"/>
      <c r="N102" s="15"/>
      <c r="O102" s="15"/>
      <c r="P102" s="15"/>
      <c r="Q102" s="15"/>
    </row>
    <row r="103" spans="1:17" s="6" customFormat="1" ht="15" customHeight="1">
      <c r="A103" s="2"/>
      <c r="B103" s="2"/>
      <c r="C103" s="2"/>
      <c r="D103" s="2"/>
      <c r="E103" s="150">
        <v>66.97</v>
      </c>
      <c r="F103" s="150">
        <v>1.4000000000000099</v>
      </c>
      <c r="G103" s="150">
        <f t="shared" si="6"/>
        <v>1.4005111734823914</v>
      </c>
      <c r="H103" s="146">
        <f t="shared" si="5"/>
        <v>3.6512391598678279E-2</v>
      </c>
      <c r="I103" s="150">
        <f t="shared" si="7"/>
        <v>937.58</v>
      </c>
      <c r="J103" s="15"/>
      <c r="K103" s="15"/>
      <c r="L103" s="15"/>
      <c r="M103" s="15"/>
      <c r="N103" s="15"/>
      <c r="O103" s="15"/>
      <c r="P103" s="15"/>
      <c r="Q103" s="15"/>
    </row>
    <row r="104" spans="1:17" s="6" customFormat="1" ht="15" customHeight="1">
      <c r="A104" s="2"/>
      <c r="B104" s="2"/>
      <c r="C104" s="2"/>
      <c r="D104" s="2"/>
      <c r="E104" s="150">
        <v>68.099999999999994</v>
      </c>
      <c r="F104" s="150">
        <v>1.40500000000001</v>
      </c>
      <c r="G104" s="150">
        <f t="shared" si="6"/>
        <v>1.40558480744076</v>
      </c>
      <c r="H104" s="146">
        <f t="shared" si="5"/>
        <v>4.1623305391455721E-2</v>
      </c>
      <c r="I104" s="150">
        <f t="shared" si="7"/>
        <v>956.81</v>
      </c>
      <c r="J104" s="15"/>
      <c r="K104" s="15"/>
      <c r="L104" s="15"/>
      <c r="M104" s="15"/>
      <c r="N104" s="15"/>
      <c r="O104" s="15"/>
      <c r="P104" s="15"/>
      <c r="Q104" s="15"/>
    </row>
    <row r="105" spans="1:17" s="6" customFormat="1" ht="15" customHeight="1">
      <c r="A105" s="2"/>
      <c r="B105" s="2"/>
      <c r="C105" s="2"/>
      <c r="D105" s="2"/>
      <c r="E105" s="150">
        <v>69.23</v>
      </c>
      <c r="F105" s="150">
        <v>1.4100000000000099</v>
      </c>
      <c r="G105" s="150">
        <f t="shared" si="6"/>
        <v>1.4105282647541364</v>
      </c>
      <c r="H105" s="146">
        <f t="shared" si="5"/>
        <v>3.746558539904115E-2</v>
      </c>
      <c r="I105" s="150">
        <f t="shared" si="7"/>
        <v>976.14</v>
      </c>
      <c r="J105" s="15"/>
      <c r="K105" s="15"/>
      <c r="L105" s="15"/>
      <c r="M105" s="15"/>
      <c r="N105" s="15"/>
      <c r="O105" s="15"/>
      <c r="P105" s="15"/>
      <c r="Q105" s="15"/>
    </row>
    <row r="106" spans="1:17" s="6" customFormat="1" ht="15" customHeight="1">
      <c r="A106" s="2"/>
      <c r="B106" s="2"/>
      <c r="C106" s="2"/>
      <c r="D106" s="2"/>
      <c r="E106" s="150">
        <v>70.39</v>
      </c>
      <c r="F106" s="150">
        <v>1.41500000000001</v>
      </c>
      <c r="G106" s="150">
        <f t="shared" si="6"/>
        <v>1.4154681308939971</v>
      </c>
      <c r="H106" s="146">
        <f t="shared" si="5"/>
        <v>3.3083455405449769E-2</v>
      </c>
      <c r="I106" s="150">
        <f t="shared" si="7"/>
        <v>996.02</v>
      </c>
      <c r="J106" s="15"/>
      <c r="K106" s="15"/>
      <c r="L106" s="15"/>
      <c r="M106" s="15"/>
      <c r="N106" s="15"/>
      <c r="O106" s="15"/>
      <c r="P106" s="15"/>
      <c r="Q106" s="15"/>
    </row>
    <row r="107" spans="1:17" s="6" customFormat="1" ht="15" customHeight="1">
      <c r="A107" s="2"/>
      <c r="B107" s="2"/>
      <c r="C107" s="2"/>
      <c r="D107" s="2"/>
      <c r="E107" s="150">
        <v>71.63</v>
      </c>
      <c r="F107" s="150">
        <v>1.4200000000000099</v>
      </c>
      <c r="G107" s="150">
        <f t="shared" si="6"/>
        <v>1.4205989183482335</v>
      </c>
      <c r="H107" s="146">
        <f t="shared" si="5"/>
        <v>4.2177348466447939E-2</v>
      </c>
      <c r="I107" s="150">
        <f t="shared" si="7"/>
        <v>1017.15</v>
      </c>
      <c r="J107" s="15"/>
      <c r="K107" s="15"/>
      <c r="L107" s="15"/>
      <c r="M107" s="15"/>
      <c r="N107" s="15"/>
      <c r="O107" s="15"/>
      <c r="P107" s="15"/>
      <c r="Q107" s="15"/>
    </row>
    <row r="108" spans="1:17" s="6" customFormat="1" ht="15" customHeight="1">
      <c r="A108" s="2"/>
      <c r="B108" s="2"/>
      <c r="C108" s="2"/>
      <c r="D108" s="2"/>
      <c r="E108" s="150">
        <v>72.86</v>
      </c>
      <c r="F108" s="150">
        <v>1.42500000000001</v>
      </c>
      <c r="G108" s="150">
        <f t="shared" si="6"/>
        <v>1.4255375116310924</v>
      </c>
      <c r="H108" s="146">
        <f t="shared" si="5"/>
        <v>3.7720114461922478E-2</v>
      </c>
      <c r="I108" s="150">
        <f t="shared" si="7"/>
        <v>1038.26</v>
      </c>
      <c r="J108" s="15"/>
      <c r="K108" s="15"/>
      <c r="L108" s="15"/>
      <c r="M108" s="15"/>
      <c r="N108" s="15"/>
      <c r="O108" s="15"/>
      <c r="P108" s="15"/>
      <c r="Q108" s="15"/>
    </row>
    <row r="109" spans="1:17" s="6" customFormat="1" ht="15" customHeight="1">
      <c r="A109" s="2"/>
      <c r="B109" s="2"/>
      <c r="C109" s="2"/>
      <c r="D109" s="2"/>
      <c r="E109" s="150">
        <v>74.09</v>
      </c>
      <c r="F109" s="150">
        <v>1.4300000000000099</v>
      </c>
      <c r="G109" s="150">
        <f t="shared" si="6"/>
        <v>1.4303287572219856</v>
      </c>
      <c r="H109" s="146">
        <f t="shared" si="5"/>
        <v>2.299001552277417E-2</v>
      </c>
      <c r="I109" s="150">
        <f t="shared" si="7"/>
        <v>1059.49</v>
      </c>
      <c r="J109" s="15"/>
      <c r="K109" s="15"/>
      <c r="L109" s="15"/>
      <c r="M109" s="15"/>
      <c r="N109" s="15"/>
      <c r="O109" s="15"/>
      <c r="P109" s="15"/>
      <c r="Q109" s="15"/>
    </row>
    <row r="110" spans="1:17" s="6" customFormat="1" ht="15" customHeight="1">
      <c r="A110" s="2"/>
      <c r="B110" s="2"/>
      <c r="C110" s="2"/>
      <c r="D110" s="2"/>
      <c r="E110" s="150">
        <v>75.349999999999994</v>
      </c>
      <c r="F110" s="150">
        <v>1.43500000000001</v>
      </c>
      <c r="G110" s="150">
        <f t="shared" si="6"/>
        <v>1.4350878991972951</v>
      </c>
      <c r="H110" s="146">
        <f t="shared" si="5"/>
        <v>6.1253796017437922E-3</v>
      </c>
      <c r="I110" s="150">
        <f t="shared" si="7"/>
        <v>1081.27</v>
      </c>
      <c r="J110" s="15"/>
      <c r="K110" s="15"/>
      <c r="L110" s="15"/>
      <c r="M110" s="15"/>
      <c r="N110" s="15"/>
      <c r="O110" s="15"/>
      <c r="P110" s="15"/>
      <c r="Q110" s="15"/>
    </row>
    <row r="111" spans="1:17" s="6" customFormat="1" ht="15" customHeight="1">
      <c r="A111" s="2"/>
      <c r="B111" s="2"/>
      <c r="C111" s="2"/>
      <c r="D111" s="2"/>
      <c r="E111" s="150">
        <v>76.709999999999994</v>
      </c>
      <c r="F111" s="150">
        <v>1.4400000000000099</v>
      </c>
      <c r="G111" s="150">
        <f t="shared" si="6"/>
        <v>1.4400611074628178</v>
      </c>
      <c r="H111" s="146">
        <f t="shared" si="5"/>
        <v>4.2435738061008237E-3</v>
      </c>
      <c r="I111" s="150">
        <f t="shared" si="7"/>
        <v>1104.6199999999999</v>
      </c>
      <c r="J111" s="15"/>
      <c r="K111" s="15"/>
      <c r="L111" s="15"/>
      <c r="M111" s="15"/>
      <c r="N111" s="15"/>
      <c r="O111" s="15"/>
      <c r="P111" s="15"/>
      <c r="Q111" s="15"/>
    </row>
    <row r="112" spans="1:17" s="6" customFormat="1" ht="15" customHeight="1">
      <c r="A112" s="2"/>
      <c r="B112" s="2"/>
      <c r="C112" s="2"/>
      <c r="D112" s="2"/>
      <c r="E112" s="150">
        <v>78.069999999999993</v>
      </c>
      <c r="F112" s="150">
        <v>1.4450000000000101</v>
      </c>
      <c r="G112" s="150">
        <f t="shared" si="6"/>
        <v>1.4448715644710608</v>
      </c>
      <c r="H112" s="146">
        <f t="shared" si="5"/>
        <v>-8.8882718996024009E-3</v>
      </c>
      <c r="I112" s="150">
        <f t="shared" si="7"/>
        <v>1128.1099999999999</v>
      </c>
      <c r="J112" s="15"/>
      <c r="K112" s="15"/>
      <c r="L112" s="15"/>
      <c r="M112" s="15"/>
      <c r="N112" s="15"/>
      <c r="O112" s="15"/>
      <c r="P112" s="15"/>
      <c r="Q112" s="15"/>
    </row>
    <row r="113" spans="1:17" s="6" customFormat="1" ht="15" customHeight="1">
      <c r="A113" s="2"/>
      <c r="B113" s="2"/>
      <c r="C113" s="2"/>
      <c r="D113" s="2"/>
      <c r="E113" s="150">
        <v>79.430000000000007</v>
      </c>
      <c r="F113" s="150">
        <v>1.4500000000000099</v>
      </c>
      <c r="G113" s="150">
        <f t="shared" si="6"/>
        <v>1.4495278896331749</v>
      </c>
      <c r="H113" s="146">
        <f t="shared" si="5"/>
        <v>-3.2559335643795116E-2</v>
      </c>
      <c r="I113" s="150">
        <f t="shared" si="7"/>
        <v>1151.74</v>
      </c>
      <c r="J113" s="15"/>
      <c r="K113" s="15"/>
      <c r="L113" s="15"/>
      <c r="M113" s="15"/>
      <c r="N113" s="15"/>
      <c r="O113" s="15"/>
      <c r="P113" s="15"/>
      <c r="Q113" s="15"/>
    </row>
    <row r="114" spans="1:17" s="6" customFormat="1" ht="15" customHeight="1">
      <c r="A114" s="2"/>
      <c r="B114" s="2"/>
      <c r="C114" s="2"/>
      <c r="D114" s="2"/>
      <c r="E114" s="150">
        <v>80.88</v>
      </c>
      <c r="F114" s="150">
        <v>1.4550000000000101</v>
      </c>
      <c r="G114" s="150">
        <f t="shared" si="6"/>
        <v>1.4543338607893768</v>
      </c>
      <c r="H114" s="146">
        <f t="shared" si="5"/>
        <v>-4.5782763617408517E-2</v>
      </c>
      <c r="I114" s="150">
        <f t="shared" si="7"/>
        <v>1176.8</v>
      </c>
      <c r="J114" s="15"/>
      <c r="K114" s="15"/>
      <c r="L114" s="15"/>
      <c r="M114" s="15"/>
      <c r="N114" s="15"/>
      <c r="O114" s="15"/>
      <c r="P114" s="15"/>
      <c r="Q114" s="15"/>
    </row>
    <row r="115" spans="1:17" s="6" customFormat="1" ht="15" customHeight="1">
      <c r="A115" s="2"/>
      <c r="B115" s="2"/>
      <c r="C115" s="2"/>
      <c r="D115" s="2"/>
      <c r="E115" s="150">
        <v>82.39</v>
      </c>
      <c r="F115" s="150">
        <v>1.46000000000001</v>
      </c>
      <c r="G115" s="150">
        <f t="shared" si="6"/>
        <v>1.4591795541381649</v>
      </c>
      <c r="H115" s="146">
        <f t="shared" si="5"/>
        <v>-5.6194922044180626E-2</v>
      </c>
      <c r="I115" s="150">
        <f t="shared" si="7"/>
        <v>1202.8900000000001</v>
      </c>
      <c r="J115" s="15"/>
      <c r="K115" s="15"/>
      <c r="L115" s="15"/>
      <c r="M115" s="15"/>
      <c r="N115" s="15"/>
      <c r="O115" s="15"/>
      <c r="P115" s="15"/>
      <c r="Q115" s="15"/>
    </row>
    <row r="116" spans="1:17" s="6" customFormat="1" ht="15" customHeight="1">
      <c r="A116" s="2"/>
      <c r="B116" s="2"/>
      <c r="C116" s="2"/>
      <c r="D116" s="2"/>
      <c r="E116" s="150">
        <v>83.91</v>
      </c>
      <c r="F116" s="150">
        <v>1.4650000000000101</v>
      </c>
      <c r="G116" s="150">
        <f t="shared" si="6"/>
        <v>1.463911240495273</v>
      </c>
      <c r="H116" s="146">
        <f t="shared" si="5"/>
        <v>-7.4318054930858204E-2</v>
      </c>
      <c r="I116" s="150">
        <f t="shared" si="7"/>
        <v>1229.28</v>
      </c>
      <c r="J116" s="15"/>
      <c r="K116" s="15"/>
      <c r="L116" s="15"/>
      <c r="M116" s="15"/>
      <c r="N116" s="15"/>
      <c r="O116" s="15"/>
      <c r="P116" s="15"/>
      <c r="Q116" s="15"/>
    </row>
    <row r="117" spans="1:17" s="6" customFormat="1" ht="15" customHeight="1">
      <c r="A117" s="2"/>
      <c r="B117" s="2"/>
      <c r="C117" s="2"/>
      <c r="D117" s="2"/>
      <c r="E117" s="150">
        <v>85.5</v>
      </c>
      <c r="F117" s="150">
        <v>1.47000000000001</v>
      </c>
      <c r="G117" s="150">
        <f t="shared" si="6"/>
        <v>1.4687263606345893</v>
      </c>
      <c r="H117" s="146">
        <f t="shared" si="5"/>
        <v>-8.664213370208694E-2</v>
      </c>
      <c r="I117" s="150">
        <f t="shared" si="7"/>
        <v>1256.8499999999999</v>
      </c>
      <c r="J117" s="15"/>
      <c r="K117" s="15"/>
      <c r="L117" s="15"/>
      <c r="M117" s="15"/>
      <c r="N117" s="15"/>
      <c r="O117" s="15"/>
      <c r="P117" s="15"/>
      <c r="Q117" s="15"/>
    </row>
    <row r="118" spans="1:17" s="6" customFormat="1" ht="15" customHeight="1">
      <c r="A118" s="2"/>
      <c r="B118" s="2"/>
      <c r="C118" s="2"/>
      <c r="D118" s="2"/>
      <c r="E118" s="150">
        <v>87.29</v>
      </c>
      <c r="F118" s="150">
        <v>1.4750000000000101</v>
      </c>
      <c r="G118" s="150">
        <f t="shared" si="6"/>
        <v>1.4740153411867569</v>
      </c>
      <c r="H118" s="146">
        <f t="shared" si="5"/>
        <v>-6.67565297120781E-2</v>
      </c>
      <c r="I118" s="150">
        <f t="shared" si="7"/>
        <v>1287.53</v>
      </c>
      <c r="J118" s="15"/>
      <c r="K118" s="15"/>
      <c r="L118" s="15"/>
      <c r="M118" s="15"/>
      <c r="N118" s="15"/>
      <c r="O118" s="15"/>
      <c r="P118" s="15"/>
      <c r="Q118" s="15"/>
    </row>
    <row r="119" spans="1:17" s="6" customFormat="1" ht="15" customHeight="1">
      <c r="A119" s="2"/>
      <c r="B119" s="2"/>
      <c r="C119" s="2"/>
      <c r="D119" s="2"/>
      <c r="E119" s="150">
        <v>89.07</v>
      </c>
      <c r="F119" s="150">
        <v>1.48000000000001</v>
      </c>
      <c r="G119" s="150">
        <f t="shared" si="6"/>
        <v>1.4791768885884629</v>
      </c>
      <c r="H119" s="146">
        <f t="shared" si="5"/>
        <v>-5.5615635915345386E-2</v>
      </c>
      <c r="I119" s="150">
        <f t="shared" si="7"/>
        <v>1318.24</v>
      </c>
      <c r="J119" s="15"/>
      <c r="K119" s="15"/>
      <c r="L119" s="15"/>
      <c r="M119" s="15"/>
      <c r="N119" s="15"/>
      <c r="O119" s="15"/>
      <c r="P119" s="15"/>
      <c r="Q119" s="15"/>
    </row>
    <row r="120" spans="1:17" s="6" customFormat="1" ht="15" customHeight="1">
      <c r="A120" s="2"/>
      <c r="B120" s="2"/>
      <c r="C120" s="2"/>
      <c r="D120" s="2"/>
      <c r="E120" s="150">
        <v>91.13</v>
      </c>
      <c r="F120" s="150">
        <v>1.4850000000000101</v>
      </c>
      <c r="G120" s="150">
        <f t="shared" si="6"/>
        <v>1.4850902707112474</v>
      </c>
      <c r="H120" s="146">
        <f t="shared" si="5"/>
        <v>6.0788357735588952E-3</v>
      </c>
      <c r="I120" s="150">
        <f t="shared" si="7"/>
        <v>1353.28</v>
      </c>
      <c r="J120" s="15"/>
      <c r="K120" s="15"/>
      <c r="L120" s="15"/>
      <c r="M120" s="15"/>
      <c r="N120" s="15"/>
      <c r="O120" s="15"/>
      <c r="P120" s="15"/>
      <c r="Q120" s="15"/>
    </row>
    <row r="121" spans="1:17" s="6" customFormat="1" ht="15" customHeight="1">
      <c r="A121" s="2"/>
      <c r="B121" s="2"/>
      <c r="C121" s="2"/>
      <c r="D121" s="2"/>
      <c r="E121" s="150">
        <v>93.49</v>
      </c>
      <c r="F121" s="150">
        <v>1.49000000000001</v>
      </c>
      <c r="G121" s="150">
        <f t="shared" si="6"/>
        <v>1.4918864013109825</v>
      </c>
      <c r="H121" s="146">
        <f t="shared" si="5"/>
        <v>0.12660411483036876</v>
      </c>
      <c r="I121" s="150">
        <f t="shared" si="7"/>
        <v>1393</v>
      </c>
      <c r="J121" s="15"/>
      <c r="K121" s="15"/>
      <c r="L121" s="15"/>
      <c r="M121" s="15"/>
      <c r="N121" s="15"/>
      <c r="O121" s="15"/>
      <c r="P121" s="15"/>
      <c r="Q121" s="15"/>
    </row>
    <row r="122" spans="1:17" s="6" customFormat="1" ht="15" customHeight="1">
      <c r="A122" s="2"/>
      <c r="B122" s="2"/>
      <c r="C122" s="2"/>
      <c r="D122" s="2"/>
      <c r="E122" s="150">
        <v>95.46</v>
      </c>
      <c r="F122" s="150">
        <v>1.4950000000000001</v>
      </c>
      <c r="G122" s="150">
        <f t="shared" si="6"/>
        <v>1.4976720391851059</v>
      </c>
      <c r="H122" s="146">
        <f t="shared" si="5"/>
        <v>0.17873171806727989</v>
      </c>
      <c r="I122" s="150">
        <f t="shared" si="7"/>
        <v>1427.13</v>
      </c>
      <c r="J122" s="15"/>
      <c r="K122" s="15"/>
      <c r="L122" s="15"/>
      <c r="M122" s="15"/>
      <c r="N122" s="15"/>
      <c r="O122" s="15"/>
      <c r="P122" s="15"/>
      <c r="Q122" s="15"/>
    </row>
    <row r="123" spans="1:17" s="6" customFormat="1" ht="15" customHeight="1">
      <c r="A123" s="2"/>
      <c r="B123" s="2"/>
      <c r="C123" s="2"/>
      <c r="D123" s="2"/>
      <c r="E123" s="150">
        <v>96.73</v>
      </c>
      <c r="F123" s="150">
        <v>1.5</v>
      </c>
      <c r="G123" s="150">
        <f t="shared" si="6"/>
        <v>1.5015004217061101</v>
      </c>
      <c r="H123" s="146">
        <f t="shared" si="5"/>
        <v>0.10002811374067259</v>
      </c>
      <c r="I123" s="150">
        <f t="shared" si="7"/>
        <v>1450.95</v>
      </c>
      <c r="J123" s="15"/>
      <c r="K123" s="15"/>
      <c r="L123" s="15"/>
      <c r="M123" s="15"/>
      <c r="N123" s="15"/>
      <c r="O123" s="15"/>
      <c r="P123" s="15"/>
      <c r="Q123" s="15"/>
    </row>
    <row r="124" spans="1:17" s="6" customFormat="1" ht="15" customHeight="1">
      <c r="A124" s="2"/>
      <c r="B124" s="2"/>
      <c r="C124" s="2"/>
      <c r="D124" s="2"/>
      <c r="E124" s="150">
        <v>97.99</v>
      </c>
      <c r="F124" s="150">
        <v>1.5049999999999999</v>
      </c>
      <c r="G124" s="150">
        <f t="shared" si="6"/>
        <v>1.5054049134930383</v>
      </c>
      <c r="H124" s="146">
        <f t="shared" si="5"/>
        <v>2.6904551032451471E-2</v>
      </c>
      <c r="I124" s="150">
        <f t="shared" si="7"/>
        <v>1474.75</v>
      </c>
      <c r="J124" s="15"/>
      <c r="K124" s="15"/>
      <c r="L124" s="15"/>
      <c r="M124" s="15"/>
      <c r="N124" s="15"/>
      <c r="O124" s="15"/>
      <c r="P124" s="15"/>
      <c r="Q124" s="15"/>
    </row>
    <row r="125" spans="1:17" s="6" customFormat="1" ht="15" customHeight="1">
      <c r="A125" s="2"/>
      <c r="B125" s="2"/>
      <c r="C125" s="2"/>
      <c r="D125" s="2"/>
      <c r="E125" s="150">
        <v>99.26</v>
      </c>
      <c r="F125" s="150">
        <v>1.51</v>
      </c>
      <c r="G125" s="150">
        <f t="shared" si="6"/>
        <v>1.5094746807418895</v>
      </c>
      <c r="H125" s="146">
        <f t="shared" si="5"/>
        <v>-3.478935484175507E-2</v>
      </c>
      <c r="I125" s="150">
        <f t="shared" si="7"/>
        <v>1498.83</v>
      </c>
      <c r="J125" s="15"/>
      <c r="K125" s="15"/>
      <c r="L125" s="15"/>
      <c r="M125" s="15"/>
      <c r="N125" s="15"/>
      <c r="O125" s="15"/>
      <c r="P125" s="15"/>
      <c r="Q125" s="15"/>
    </row>
    <row r="126" spans="1:17" s="6" customFormat="1" ht="15" customHeight="1">
      <c r="A126" s="2"/>
      <c r="B126" s="2"/>
      <c r="C126" s="2"/>
      <c r="D126" s="2"/>
      <c r="E126" s="150">
        <v>99.52</v>
      </c>
      <c r="F126" s="150">
        <v>1.5109999999999999</v>
      </c>
      <c r="G126" s="150">
        <f t="shared" si="6"/>
        <v>1.5103270721318849</v>
      </c>
      <c r="H126" s="146">
        <f t="shared" si="5"/>
        <v>-4.4535265924223313E-2</v>
      </c>
      <c r="I126" s="150">
        <f t="shared" si="7"/>
        <v>1503.75</v>
      </c>
      <c r="J126" s="15"/>
      <c r="K126" s="15"/>
      <c r="L126" s="15"/>
      <c r="M126" s="15"/>
      <c r="N126" s="15"/>
      <c r="O126" s="15"/>
      <c r="P126" s="15"/>
      <c r="Q126" s="15"/>
    </row>
    <row r="127" spans="1:17" s="6" customFormat="1" ht="15" customHeight="1">
      <c r="A127" s="2"/>
      <c r="B127" s="2"/>
      <c r="C127" s="2"/>
      <c r="D127" s="2"/>
      <c r="E127" s="150">
        <v>99.77</v>
      </c>
      <c r="F127" s="150">
        <v>1.512</v>
      </c>
      <c r="G127" s="150">
        <f t="shared" si="6"/>
        <v>1.5111533827808523</v>
      </c>
      <c r="H127" s="146">
        <f t="shared" si="5"/>
        <v>-5.5993202324582929E-2</v>
      </c>
      <c r="I127" s="150">
        <f t="shared" si="7"/>
        <v>1508.52</v>
      </c>
      <c r="J127" s="15"/>
      <c r="K127" s="15"/>
      <c r="L127" s="15"/>
      <c r="M127" s="15"/>
      <c r="N127" s="15"/>
      <c r="O127" s="15"/>
      <c r="P127" s="15"/>
      <c r="Q127" s="15"/>
    </row>
    <row r="128" spans="1:17" s="6" customFormat="1" ht="15" customHeight="1">
      <c r="A128" s="2"/>
      <c r="B128" s="2"/>
      <c r="C128" s="2"/>
      <c r="D128" s="2"/>
      <c r="E128" s="150">
        <v>100</v>
      </c>
      <c r="F128" s="150">
        <v>1.5129999999999999</v>
      </c>
      <c r="G128" s="150">
        <f t="shared" si="6"/>
        <v>1.5119195939463705</v>
      </c>
      <c r="H128" s="146">
        <f t="shared" si="5"/>
        <v>-7.1408199182376536E-2</v>
      </c>
      <c r="I128" s="150">
        <f t="shared" si="7"/>
        <v>1513</v>
      </c>
      <c r="J128" s="15"/>
      <c r="K128" s="15"/>
      <c r="L128" s="15"/>
      <c r="M128" s="15"/>
    </row>
    <row r="129" spans="1:13" s="6" customFormat="1" ht="15" customHeight="1">
      <c r="A129" s="2"/>
      <c r="B129" s="2"/>
      <c r="C129" s="2"/>
      <c r="D129" s="2"/>
      <c r="E129" s="2"/>
      <c r="F129" s="2"/>
      <c r="G129" s="2"/>
      <c r="H129" s="2"/>
      <c r="I129" s="2"/>
      <c r="J129" s="15"/>
      <c r="K129" s="15"/>
      <c r="L129" s="15"/>
      <c r="M129" s="15"/>
    </row>
    <row r="130" spans="1:13" s="6" customFormat="1" ht="15" customHeight="1">
      <c r="A130" s="2"/>
      <c r="B130" s="2"/>
      <c r="C130" s="2"/>
      <c r="D130" s="2"/>
      <c r="E130" s="2"/>
      <c r="F130" s="2"/>
      <c r="G130" s="2"/>
      <c r="H130" s="2"/>
      <c r="I130" s="2"/>
      <c r="J130" s="15"/>
      <c r="K130" s="15"/>
      <c r="L130" s="15"/>
      <c r="M130" s="15"/>
    </row>
    <row r="131" spans="1:13" s="6" customFormat="1" ht="15" customHeight="1">
      <c r="A131" s="2"/>
      <c r="B131" s="2"/>
      <c r="C131" s="2"/>
      <c r="D131" s="2"/>
      <c r="E131" s="2"/>
      <c r="F131" s="2"/>
      <c r="G131" s="2"/>
      <c r="H131" s="2"/>
      <c r="I131" s="2"/>
      <c r="J131" s="15"/>
      <c r="K131" s="15"/>
      <c r="L131" s="15"/>
      <c r="M131" s="15"/>
    </row>
    <row r="132" spans="1:13" s="6" customFormat="1" ht="15" customHeight="1">
      <c r="A132" s="2"/>
      <c r="B132" s="2"/>
      <c r="C132" s="2"/>
      <c r="D132" s="2"/>
      <c r="E132" s="2"/>
      <c r="F132" s="2"/>
      <c r="G132" s="2"/>
      <c r="H132" s="2"/>
      <c r="I132" s="2"/>
      <c r="J132" s="15"/>
      <c r="K132" s="15"/>
      <c r="L132" s="15"/>
      <c r="M132" s="15"/>
    </row>
    <row r="133" spans="1:13" s="6" customFormat="1" ht="15" customHeight="1">
      <c r="A133" s="2"/>
      <c r="B133" s="2"/>
      <c r="C133" s="2"/>
      <c r="D133" s="2"/>
      <c r="E133" s="2"/>
      <c r="F133" s="2"/>
      <c r="G133" s="2"/>
      <c r="H133" s="2"/>
      <c r="I133" s="2"/>
      <c r="J133" s="15"/>
      <c r="K133" s="15"/>
      <c r="L133" s="15"/>
      <c r="M133" s="15"/>
    </row>
    <row r="134" spans="1:13" s="6" customFormat="1" ht="15" customHeight="1">
      <c r="A134" s="2"/>
      <c r="B134" s="2"/>
      <c r="C134" s="2"/>
      <c r="D134" s="2"/>
      <c r="E134" s="2"/>
      <c r="F134" s="2"/>
      <c r="G134" s="2"/>
      <c r="H134" s="2"/>
      <c r="I134" s="2"/>
      <c r="J134" s="15"/>
      <c r="K134" s="15"/>
      <c r="L134" s="15"/>
      <c r="M134" s="15"/>
    </row>
    <row r="135" spans="1:13" s="6" customFormat="1" ht="15" customHeight="1">
      <c r="A135" s="2"/>
      <c r="B135" s="2"/>
      <c r="C135" s="2"/>
      <c r="D135" s="2"/>
      <c r="E135" s="2"/>
      <c r="F135" s="2"/>
      <c r="G135" s="2"/>
      <c r="H135" s="2"/>
      <c r="I135" s="2"/>
      <c r="J135" s="15"/>
      <c r="K135" s="15"/>
      <c r="L135" s="15"/>
      <c r="M135" s="15"/>
    </row>
    <row r="136" spans="1:13" s="6" customFormat="1" ht="15" customHeight="1">
      <c r="A136" s="2"/>
      <c r="B136" s="2"/>
      <c r="C136" s="2"/>
      <c r="D136" s="2"/>
      <c r="E136" s="2"/>
      <c r="F136" s="2"/>
      <c r="G136" s="2"/>
      <c r="H136" s="2"/>
      <c r="I136" s="2"/>
      <c r="J136" s="15"/>
      <c r="K136" s="15"/>
      <c r="L136" s="15"/>
      <c r="M136" s="15"/>
    </row>
    <row r="137" spans="1:13" s="6" customFormat="1" ht="15" customHeight="1">
      <c r="A137" s="2"/>
      <c r="B137" s="2"/>
      <c r="C137" s="2"/>
      <c r="D137" s="2"/>
      <c r="E137" s="2"/>
      <c r="F137" s="2"/>
      <c r="G137" s="2"/>
      <c r="H137" s="2"/>
      <c r="I137" s="2"/>
      <c r="J137" s="15"/>
      <c r="K137" s="15"/>
      <c r="L137" s="15"/>
      <c r="M137" s="15"/>
    </row>
    <row r="138" spans="1:13" s="6" customFormat="1" ht="15" customHeight="1">
      <c r="A138" s="2"/>
      <c r="B138" s="2"/>
      <c r="C138" s="2"/>
      <c r="D138" s="2"/>
      <c r="E138" s="2"/>
      <c r="F138" s="2"/>
      <c r="G138" s="2"/>
      <c r="H138" s="2"/>
      <c r="I138" s="2"/>
      <c r="J138" s="15"/>
      <c r="K138" s="15"/>
      <c r="L138" s="15"/>
      <c r="M138" s="15"/>
    </row>
    <row r="139" spans="1:13" s="6" customFormat="1" ht="15" customHeight="1">
      <c r="A139" s="2"/>
      <c r="B139" s="2"/>
      <c r="C139" s="2"/>
      <c r="D139" s="2"/>
      <c r="E139" s="2"/>
      <c r="F139" s="2"/>
      <c r="G139" s="2"/>
      <c r="H139" s="2"/>
      <c r="I139" s="2"/>
      <c r="J139" s="15"/>
      <c r="K139" s="15"/>
      <c r="L139" s="15"/>
      <c r="M139" s="15"/>
    </row>
    <row r="140" spans="1:13" s="6" customFormat="1" ht="15" customHeight="1">
      <c r="A140" s="2"/>
      <c r="B140" s="2"/>
      <c r="C140" s="2"/>
      <c r="D140" s="2"/>
      <c r="E140" s="2"/>
      <c r="F140" s="2"/>
      <c r="G140" s="2"/>
      <c r="H140" s="2"/>
      <c r="I140" s="2"/>
      <c r="J140" s="15"/>
      <c r="K140" s="15"/>
      <c r="L140" s="15"/>
      <c r="M140" s="15"/>
    </row>
    <row r="141" spans="1:13" s="6" customFormat="1" ht="15" customHeight="1">
      <c r="A141" s="2"/>
      <c r="B141" s="2"/>
      <c r="C141" s="2"/>
      <c r="D141" s="2"/>
      <c r="E141" s="2"/>
      <c r="F141" s="2"/>
      <c r="G141" s="2"/>
      <c r="H141" s="2"/>
      <c r="I141" s="2"/>
      <c r="J141" s="15"/>
      <c r="K141" s="15"/>
      <c r="L141" s="15"/>
      <c r="M141" s="15"/>
    </row>
    <row r="142" spans="1:13" s="6" customFormat="1" ht="15" customHeight="1">
      <c r="A142" s="2"/>
      <c r="B142" s="2"/>
      <c r="C142" s="2"/>
      <c r="D142" s="2"/>
      <c r="E142" s="2"/>
      <c r="F142" s="2"/>
      <c r="G142" s="2"/>
      <c r="H142" s="2"/>
      <c r="I142" s="2"/>
      <c r="J142" s="15"/>
      <c r="K142" s="15"/>
      <c r="L142" s="15"/>
      <c r="M142" s="15"/>
    </row>
    <row r="143" spans="1:13" s="6" customFormat="1" ht="15" customHeight="1">
      <c r="A143" s="2"/>
      <c r="B143" s="2"/>
      <c r="C143" s="2"/>
      <c r="D143" s="2"/>
      <c r="E143" s="2"/>
      <c r="F143" s="2"/>
      <c r="G143" s="2"/>
      <c r="H143" s="2"/>
      <c r="I143" s="2"/>
      <c r="J143" s="15"/>
      <c r="K143" s="15"/>
      <c r="L143" s="15"/>
      <c r="M143" s="15"/>
    </row>
    <row r="144" spans="1:13" s="6" customFormat="1" ht="15" customHeight="1">
      <c r="A144" s="2"/>
      <c r="B144" s="2"/>
      <c r="C144" s="2"/>
      <c r="D144" s="2"/>
      <c r="E144" s="2"/>
      <c r="F144" s="2"/>
      <c r="G144" s="2"/>
      <c r="H144" s="2"/>
      <c r="I144" s="2"/>
      <c r="J144" s="15"/>
      <c r="K144" s="15"/>
      <c r="L144" s="15"/>
      <c r="M144" s="15"/>
    </row>
    <row r="145" spans="1:13" s="6" customFormat="1" ht="15" customHeight="1">
      <c r="A145" s="2"/>
      <c r="B145" s="2"/>
      <c r="C145" s="2"/>
      <c r="D145" s="2"/>
      <c r="E145" s="2"/>
      <c r="F145" s="2"/>
      <c r="G145" s="2"/>
      <c r="H145" s="2"/>
      <c r="I145" s="2"/>
      <c r="J145" s="15"/>
      <c r="K145" s="15"/>
      <c r="L145" s="15"/>
      <c r="M145" s="15"/>
    </row>
    <row r="146" spans="1:13" s="6" customFormat="1" ht="15" customHeight="1">
      <c r="A146" s="2"/>
      <c r="B146" s="2"/>
      <c r="C146" s="2"/>
      <c r="D146" s="2"/>
      <c r="E146" s="2"/>
      <c r="F146" s="2"/>
      <c r="G146" s="2"/>
      <c r="H146" s="2"/>
      <c r="I146" s="2"/>
      <c r="J146" s="15"/>
      <c r="K146" s="15"/>
      <c r="L146" s="15"/>
      <c r="M146" s="15"/>
    </row>
    <row r="147" spans="1:13" s="6" customFormat="1" ht="15" customHeight="1">
      <c r="A147" s="2"/>
      <c r="B147" s="2"/>
      <c r="C147" s="2"/>
      <c r="D147" s="2"/>
      <c r="E147" s="2"/>
      <c r="F147" s="2"/>
      <c r="G147" s="2"/>
      <c r="H147" s="2"/>
      <c r="I147" s="2"/>
      <c r="J147" s="15"/>
      <c r="K147" s="15"/>
      <c r="L147" s="15"/>
      <c r="M147" s="15"/>
    </row>
    <row r="148" spans="1:13" s="6" customFormat="1" ht="15" customHeight="1">
      <c r="A148" s="2"/>
      <c r="B148" s="2"/>
      <c r="C148" s="2"/>
      <c r="D148" s="2"/>
      <c r="E148" s="2"/>
      <c r="F148" s="2"/>
      <c r="G148" s="2"/>
      <c r="H148" s="2"/>
      <c r="I148" s="2"/>
      <c r="J148" s="15"/>
      <c r="K148" s="15"/>
      <c r="L148" s="15"/>
      <c r="M148" s="15"/>
    </row>
    <row r="149" spans="1:13" s="6" customFormat="1" ht="15" customHeight="1">
      <c r="A149" s="2"/>
      <c r="B149" s="2"/>
      <c r="C149" s="2"/>
      <c r="D149" s="2"/>
      <c r="E149" s="2"/>
      <c r="F149" s="2"/>
      <c r="G149" s="2"/>
      <c r="H149" s="2"/>
      <c r="I149" s="2"/>
      <c r="J149" s="15"/>
      <c r="K149" s="15"/>
      <c r="L149" s="15"/>
      <c r="M149" s="15"/>
    </row>
    <row r="150" spans="1:13" s="6" customFormat="1" ht="15" customHeight="1">
      <c r="A150" s="2"/>
      <c r="B150" s="2"/>
      <c r="C150" s="2"/>
      <c r="D150" s="2"/>
      <c r="E150" s="2"/>
      <c r="F150" s="2"/>
      <c r="G150" s="2"/>
      <c r="H150" s="2"/>
      <c r="I150" s="2"/>
      <c r="J150" s="15"/>
      <c r="K150" s="15"/>
      <c r="L150" s="15"/>
      <c r="M150" s="15"/>
    </row>
    <row r="151" spans="1:13" s="6" customFormat="1" ht="15" customHeight="1">
      <c r="A151" s="2"/>
      <c r="B151" s="2"/>
      <c r="C151" s="2"/>
      <c r="D151" s="2"/>
      <c r="E151" s="2"/>
      <c r="F151" s="2"/>
      <c r="G151" s="2"/>
      <c r="H151" s="2"/>
      <c r="I151" s="2"/>
      <c r="J151" s="15"/>
      <c r="K151" s="15"/>
      <c r="L151" s="15"/>
      <c r="M151" s="15"/>
    </row>
    <row r="152" spans="1:13" s="6" customFormat="1" ht="15" customHeight="1">
      <c r="A152" s="2"/>
      <c r="B152" s="2"/>
      <c r="C152" s="2"/>
      <c r="D152" s="2"/>
      <c r="E152" s="2"/>
      <c r="F152" s="2"/>
      <c r="G152" s="2"/>
      <c r="H152" s="2"/>
      <c r="I152" s="2"/>
      <c r="J152" s="15"/>
      <c r="K152" s="15"/>
      <c r="L152" s="15"/>
      <c r="M152" s="15"/>
    </row>
    <row r="153" spans="1:13" s="6" customFormat="1" ht="15" customHeight="1">
      <c r="A153" s="2"/>
      <c r="B153" s="2"/>
      <c r="C153" s="2"/>
      <c r="D153" s="2"/>
      <c r="E153" s="2"/>
      <c r="F153" s="2"/>
      <c r="G153" s="2"/>
      <c r="H153" s="2"/>
      <c r="I153" s="2"/>
      <c r="J153" s="15"/>
      <c r="K153" s="15"/>
      <c r="L153" s="15"/>
      <c r="M153" s="15"/>
    </row>
    <row r="154" spans="1:13" s="6" customFormat="1" ht="15" customHeight="1">
      <c r="A154" s="2"/>
      <c r="B154" s="2"/>
      <c r="C154" s="2"/>
      <c r="D154" s="2"/>
      <c r="E154" s="2"/>
      <c r="F154" s="2"/>
      <c r="G154" s="2"/>
      <c r="H154" s="2"/>
      <c r="I154" s="2"/>
      <c r="J154" s="15"/>
      <c r="K154" s="15"/>
      <c r="L154" s="15"/>
      <c r="M154" s="15"/>
    </row>
    <row r="155" spans="1:13" s="6" customFormat="1" ht="15" customHeight="1">
      <c r="A155" s="2"/>
      <c r="B155" s="2"/>
      <c r="C155" s="2"/>
      <c r="D155" s="2"/>
      <c r="E155" s="2"/>
      <c r="F155" s="2"/>
      <c r="G155" s="2"/>
      <c r="H155" s="2"/>
      <c r="I155" s="2"/>
      <c r="J155" s="15"/>
      <c r="K155" s="15"/>
      <c r="L155" s="15"/>
      <c r="M155" s="15"/>
    </row>
    <row r="156" spans="1:13" s="6" customFormat="1" ht="15" customHeight="1">
      <c r="A156" s="2"/>
      <c r="B156" s="2"/>
      <c r="C156" s="2"/>
      <c r="D156" s="2"/>
      <c r="E156" s="2"/>
      <c r="F156" s="2"/>
      <c r="G156" s="2"/>
      <c r="H156" s="2"/>
      <c r="I156" s="2"/>
      <c r="J156" s="15"/>
      <c r="K156" s="15"/>
      <c r="L156" s="15"/>
      <c r="M156" s="15"/>
    </row>
    <row r="157" spans="1:13" s="6" customFormat="1" ht="15" customHeight="1">
      <c r="A157" s="2"/>
      <c r="B157" s="2"/>
      <c r="C157" s="2"/>
      <c r="D157" s="2"/>
      <c r="E157" s="2"/>
      <c r="F157" s="2"/>
      <c r="G157" s="2"/>
      <c r="H157" s="2"/>
      <c r="I157" s="2"/>
      <c r="J157" s="15"/>
      <c r="K157" s="15"/>
      <c r="L157" s="15"/>
      <c r="M157" s="15"/>
    </row>
    <row r="158" spans="1:13" s="6" customFormat="1" ht="15" customHeight="1">
      <c r="A158" s="2"/>
      <c r="B158" s="2"/>
      <c r="C158" s="2"/>
      <c r="D158" s="2"/>
      <c r="E158" s="2"/>
      <c r="F158" s="2"/>
      <c r="G158" s="2"/>
      <c r="H158" s="2"/>
      <c r="I158" s="2"/>
      <c r="J158" s="15"/>
      <c r="K158" s="15"/>
      <c r="L158" s="15"/>
      <c r="M158" s="15"/>
    </row>
    <row r="159" spans="1:13" s="6" customFormat="1" ht="15" customHeight="1">
      <c r="A159" s="2"/>
      <c r="B159" s="2"/>
      <c r="C159" s="2"/>
      <c r="D159" s="2"/>
      <c r="E159" s="2"/>
      <c r="F159" s="2"/>
      <c r="G159" s="2"/>
      <c r="H159" s="2"/>
      <c r="I159" s="2"/>
      <c r="J159" s="15"/>
      <c r="K159" s="15"/>
      <c r="L159" s="15"/>
      <c r="M159" s="15"/>
    </row>
    <row r="160" spans="1:13" s="6" customFormat="1" ht="15" customHeight="1">
      <c r="A160" s="2"/>
      <c r="B160" s="2"/>
      <c r="C160" s="2"/>
      <c r="D160" s="2"/>
      <c r="E160" s="2"/>
      <c r="F160" s="2"/>
      <c r="G160" s="2"/>
      <c r="H160" s="2"/>
      <c r="I160" s="2"/>
      <c r="J160" s="15"/>
      <c r="K160" s="15"/>
      <c r="L160" s="15"/>
      <c r="M160" s="15"/>
    </row>
    <row r="161" spans="1:13" s="6" customFormat="1" ht="15" customHeight="1">
      <c r="A161" s="2"/>
      <c r="B161" s="2"/>
      <c r="C161" s="2"/>
      <c r="D161" s="2"/>
      <c r="E161" s="2"/>
      <c r="F161" s="2"/>
      <c r="G161" s="2"/>
      <c r="H161" s="2"/>
      <c r="I161" s="2"/>
      <c r="J161" s="15"/>
      <c r="K161" s="15"/>
      <c r="L161" s="15"/>
      <c r="M161" s="15"/>
    </row>
    <row r="162" spans="1:13" s="6" customFormat="1" ht="15" customHeight="1">
      <c r="A162" s="2"/>
      <c r="B162" s="2"/>
      <c r="C162" s="2"/>
      <c r="D162" s="2"/>
      <c r="E162" s="2"/>
      <c r="F162" s="2"/>
      <c r="G162" s="2"/>
      <c r="H162" s="2"/>
      <c r="I162" s="2"/>
      <c r="J162" s="15"/>
      <c r="K162" s="15"/>
      <c r="L162" s="15"/>
      <c r="M162" s="15"/>
    </row>
    <row r="163" spans="1:13" s="6" customFormat="1" ht="15" customHeight="1">
      <c r="A163" s="2"/>
      <c r="B163" s="2"/>
      <c r="C163" s="2"/>
      <c r="D163" s="2"/>
      <c r="E163" s="2"/>
      <c r="F163" s="2"/>
      <c r="G163" s="2"/>
      <c r="H163" s="2"/>
      <c r="I163" s="2"/>
      <c r="J163" s="15"/>
      <c r="K163" s="15"/>
      <c r="L163" s="15"/>
      <c r="M163" s="15"/>
    </row>
    <row r="164" spans="1:13" s="6" customFormat="1" ht="15" customHeight="1">
      <c r="A164" s="2"/>
      <c r="B164" s="2"/>
      <c r="C164" s="2"/>
      <c r="D164" s="2"/>
      <c r="E164" s="2"/>
      <c r="F164" s="2"/>
      <c r="G164" s="2"/>
      <c r="H164" s="2"/>
      <c r="I164" s="2"/>
      <c r="J164" s="15"/>
      <c r="K164" s="15"/>
      <c r="L164" s="15"/>
      <c r="M164" s="15"/>
    </row>
    <row r="165" spans="1:13" s="6" customFormat="1" ht="15" customHeight="1">
      <c r="A165" s="2"/>
      <c r="B165" s="2"/>
      <c r="C165" s="2"/>
      <c r="D165" s="2"/>
      <c r="E165" s="2"/>
      <c r="F165" s="2"/>
      <c r="G165" s="2"/>
      <c r="H165" s="2"/>
      <c r="I165" s="2"/>
      <c r="J165" s="15"/>
      <c r="K165" s="15"/>
      <c r="L165" s="15"/>
      <c r="M165" s="15"/>
    </row>
    <row r="166" spans="1:13" s="6" customFormat="1" ht="15" customHeight="1">
      <c r="A166" s="2"/>
      <c r="B166" s="2"/>
      <c r="C166" s="2"/>
      <c r="D166" s="2"/>
      <c r="E166" s="2"/>
      <c r="F166" s="2"/>
      <c r="G166" s="2"/>
      <c r="H166" s="2"/>
      <c r="I166" s="2"/>
      <c r="J166" s="15"/>
      <c r="K166" s="15"/>
      <c r="L166" s="15"/>
      <c r="M166" s="15"/>
    </row>
    <row r="167" spans="1:13" s="6" customFormat="1" ht="15" customHeight="1">
      <c r="A167" s="2"/>
      <c r="B167" s="2"/>
      <c r="C167" s="2"/>
      <c r="D167" s="2"/>
      <c r="E167" s="2"/>
      <c r="F167" s="2"/>
      <c r="G167" s="2"/>
      <c r="H167" s="2"/>
      <c r="I167" s="2"/>
      <c r="J167" s="15"/>
      <c r="K167" s="15"/>
      <c r="L167" s="15"/>
      <c r="M167" s="15"/>
    </row>
    <row r="168" spans="1:13" s="6" customFormat="1" ht="15" customHeight="1">
      <c r="A168" s="2"/>
      <c r="B168" s="2"/>
      <c r="C168" s="2"/>
      <c r="D168" s="2"/>
      <c r="E168" s="2"/>
      <c r="F168" s="2"/>
      <c r="G168" s="2"/>
      <c r="H168" s="2"/>
      <c r="I168" s="2"/>
      <c r="J168" s="15"/>
      <c r="K168" s="15"/>
      <c r="L168" s="15"/>
      <c r="M168" s="15"/>
    </row>
    <row r="169" spans="1:13" s="6" customFormat="1" ht="15" customHeight="1">
      <c r="A169" s="2"/>
      <c r="B169" s="2"/>
      <c r="C169" s="2"/>
      <c r="D169" s="2"/>
      <c r="E169" s="2"/>
      <c r="F169" s="2"/>
      <c r="G169" s="2"/>
      <c r="H169" s="2"/>
      <c r="I169" s="2"/>
      <c r="J169" s="15"/>
      <c r="K169" s="15"/>
      <c r="L169" s="15"/>
      <c r="M169" s="15"/>
    </row>
    <row r="170" spans="1:13" ht="15" customHeight="1">
      <c r="J170" s="15"/>
      <c r="K170" s="15"/>
      <c r="L170" s="15"/>
      <c r="M170" s="15"/>
    </row>
    <row r="171" spans="1:13" ht="15" customHeight="1"/>
    <row r="172" spans="1:13" ht="15" customHeight="1"/>
    <row r="173" spans="1:13" ht="15" customHeight="1"/>
    <row r="174" spans="1:13" ht="15" customHeight="1"/>
    <row r="175" spans="1:13" ht="15" customHeight="1"/>
    <row r="176" spans="1:13"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sheetData>
  <mergeCells count="8">
    <mergeCell ref="A21:D21"/>
    <mergeCell ref="C1:D1"/>
    <mergeCell ref="B3:G3"/>
    <mergeCell ref="I3:M3"/>
    <mergeCell ref="B11:E11"/>
    <mergeCell ref="A20:D20"/>
    <mergeCell ref="E20:I20"/>
    <mergeCell ref="E21:I21"/>
  </mergeCells>
  <pageMargins left="0.78740157499999996" right="0.78740157499999996" top="0.984251969" bottom="0.984251969" header="0.4921259845" footer="0.4921259845"/>
  <headerFooter alignWithMargins="0"/>
</worksheet>
</file>

<file path=xl/worksheets/sheet14.xml><?xml version="1.0" encoding="utf-8"?>
<worksheet xmlns="http://schemas.openxmlformats.org/spreadsheetml/2006/main" xmlns:r="http://schemas.openxmlformats.org/officeDocument/2006/relationships">
  <dimension ref="A1:Q418"/>
  <sheetViews>
    <sheetView workbookViewId="0">
      <selection activeCell="K16" sqref="K16"/>
    </sheetView>
  </sheetViews>
  <sheetFormatPr baseColWidth="10" defaultRowHeight="12.75"/>
  <cols>
    <col min="5" max="5" width="12" customWidth="1"/>
    <col min="11" max="11" width="11.42578125" style="1"/>
    <col min="12" max="12" width="11.5703125" style="1" bestFit="1" customWidth="1"/>
    <col min="13" max="17" width="11.42578125" style="1"/>
    <col min="18" max="18" width="3.28515625" style="1" customWidth="1"/>
    <col min="19" max="16384" width="11.42578125" style="1"/>
  </cols>
  <sheetData>
    <row r="1" spans="1:17" ht="18.75" customHeight="1">
      <c r="A1" s="50"/>
      <c r="B1" s="10" t="s">
        <v>113</v>
      </c>
      <c r="C1" s="161" t="s">
        <v>115</v>
      </c>
      <c r="D1" s="161"/>
      <c r="E1" s="11" t="s">
        <v>114</v>
      </c>
      <c r="F1" s="50"/>
      <c r="G1" s="50"/>
      <c r="H1" s="50"/>
      <c r="I1" s="50"/>
      <c r="J1" s="50"/>
      <c r="K1" s="50"/>
      <c r="L1" s="50"/>
      <c r="M1" s="50"/>
      <c r="N1" s="50"/>
      <c r="O1" s="50"/>
      <c r="P1" s="50"/>
      <c r="Q1" s="50"/>
    </row>
    <row r="2" spans="1:17">
      <c r="A2" s="50"/>
      <c r="B2" s="50"/>
      <c r="C2" s="50"/>
      <c r="D2" s="50"/>
      <c r="E2" s="50"/>
      <c r="F2" s="50"/>
      <c r="G2" s="50"/>
      <c r="H2" s="50"/>
      <c r="I2" s="50"/>
      <c r="J2" s="50"/>
      <c r="K2" s="50"/>
      <c r="L2" s="50"/>
      <c r="M2" s="50"/>
      <c r="N2" s="50"/>
      <c r="O2" s="50"/>
      <c r="P2" s="50"/>
      <c r="Q2" s="50"/>
    </row>
    <row r="3" spans="1:17" s="2" customFormat="1" ht="24" customHeight="1">
      <c r="A3" s="30"/>
      <c r="B3" s="159" t="s">
        <v>15</v>
      </c>
      <c r="C3" s="159"/>
      <c r="D3" s="159"/>
      <c r="E3" s="159"/>
      <c r="F3" s="159"/>
      <c r="G3" s="159"/>
      <c r="H3" s="47" t="s">
        <v>16</v>
      </c>
      <c r="I3" s="159" t="s">
        <v>17</v>
      </c>
      <c r="J3" s="159"/>
      <c r="K3" s="159"/>
      <c r="L3" s="159"/>
      <c r="M3" s="160"/>
      <c r="N3" s="15"/>
      <c r="O3" s="50"/>
      <c r="P3" s="50"/>
      <c r="Q3" s="50"/>
    </row>
    <row r="4" spans="1:17" s="3" customFormat="1" ht="15" customHeight="1">
      <c r="A4" s="49"/>
      <c r="B4" s="60" t="s">
        <v>10</v>
      </c>
      <c r="C4" s="38" t="s">
        <v>14</v>
      </c>
      <c r="D4" s="38" t="s">
        <v>12</v>
      </c>
      <c r="E4" s="38" t="s">
        <v>3</v>
      </c>
      <c r="F4" s="38" t="s">
        <v>13</v>
      </c>
      <c r="G4" s="38" t="s">
        <v>4</v>
      </c>
      <c r="H4" s="39" t="s">
        <v>11</v>
      </c>
      <c r="I4" s="38" t="s">
        <v>6</v>
      </c>
      <c r="J4" s="38" t="s">
        <v>7</v>
      </c>
      <c r="K4" s="48" t="s">
        <v>8</v>
      </c>
      <c r="L4" s="48" t="s">
        <v>9</v>
      </c>
      <c r="M4" s="40" t="s">
        <v>10</v>
      </c>
      <c r="N4" s="181"/>
      <c r="O4" s="50"/>
      <c r="P4" s="50"/>
      <c r="Q4" s="50"/>
    </row>
    <row r="5" spans="1:17" s="2" customFormat="1" ht="15" customHeight="1">
      <c r="A5" s="30" t="s">
        <v>1</v>
      </c>
      <c r="B5" s="31">
        <v>100</v>
      </c>
      <c r="C5" s="71">
        <f>B5*10</f>
        <v>1000</v>
      </c>
      <c r="D5" s="71">
        <v>1</v>
      </c>
      <c r="E5" s="79">
        <f>C5*D5</f>
        <v>1000</v>
      </c>
      <c r="F5" s="59">
        <v>18.015280000000001</v>
      </c>
      <c r="G5" s="71"/>
      <c r="H5" s="16">
        <v>2.5</v>
      </c>
      <c r="I5" s="71"/>
      <c r="J5" s="71"/>
      <c r="K5" s="73"/>
      <c r="L5" s="74"/>
      <c r="M5" s="75"/>
      <c r="N5" s="15"/>
      <c r="O5" s="50"/>
      <c r="P5" s="50"/>
      <c r="Q5" s="50"/>
    </row>
    <row r="6" spans="1:17" s="67" customFormat="1" ht="15" customHeight="1">
      <c r="A6" s="63" t="s">
        <v>2</v>
      </c>
      <c r="B6" s="64">
        <v>50</v>
      </c>
      <c r="C6" s="65">
        <f>B6*10</f>
        <v>500</v>
      </c>
      <c r="D6" s="147">
        <f>1.0121289+0.0030592*B6-2.2735*10^-5*(B6-25.5)^2-2.307*10^-8*(B6-25.5)^3 + 9.9567*10^-9*(B6-25.5)^4 + 2.984*10^-10*(B6-25.5)^5</f>
        <v>1.1573244272754688</v>
      </c>
      <c r="E6" s="66">
        <f>C6*D6</f>
        <v>578.66221363773445</v>
      </c>
      <c r="F6" s="66">
        <v>20.0063</v>
      </c>
      <c r="G6" s="66">
        <f>E6/F6</f>
        <v>28.923999622005791</v>
      </c>
      <c r="H6" s="93">
        <v>1</v>
      </c>
      <c r="I6" s="66">
        <f>H6*G6</f>
        <v>28.923999622005791</v>
      </c>
      <c r="J6" s="66">
        <f>E6*H6</f>
        <v>578.66221363773445</v>
      </c>
      <c r="K6" s="90">
        <f>I6/H9</f>
        <v>2.8923999622005789</v>
      </c>
      <c r="L6" s="90">
        <f>J6/H9</f>
        <v>57.866221363773448</v>
      </c>
      <c r="M6" s="69">
        <f>L6/D9/10</f>
        <v>3.8758353224228701</v>
      </c>
      <c r="N6" s="70"/>
      <c r="O6" s="182"/>
      <c r="P6" s="182"/>
      <c r="Q6" s="182"/>
    </row>
    <row r="7" spans="1:17" s="83" customFormat="1" ht="15" customHeight="1">
      <c r="A7" s="80" t="s">
        <v>0</v>
      </c>
      <c r="B7" s="81">
        <v>65</v>
      </c>
      <c r="C7" s="82">
        <f>B7*10</f>
        <v>650</v>
      </c>
      <c r="D7" s="84">
        <f xml:space="preserve"> 0.9933411 + 0.006338*B7 - 0.000024627*(B7-45.2708)^2 - 0.00000065456*(B7-45.2708)^3 + 0.0000000026352*(B7-45.2708)^4 + 0.00000000008595*(B7-45.2708)^5</f>
        <v>1.3913547857558353</v>
      </c>
      <c r="E7" s="84">
        <f>C7*D7</f>
        <v>904.38061074129291</v>
      </c>
      <c r="F7" s="84">
        <v>63.012799999999999</v>
      </c>
      <c r="G7" s="84">
        <f>E7/F7</f>
        <v>14.352331760234316</v>
      </c>
      <c r="H7" s="94">
        <v>1.5</v>
      </c>
      <c r="I7" s="84">
        <f>H7*G7</f>
        <v>21.528497640351475</v>
      </c>
      <c r="J7" s="84">
        <f>E7*H7</f>
        <v>1356.5709161119394</v>
      </c>
      <c r="K7" s="91">
        <f>I7/H9</f>
        <v>2.1528497640351474</v>
      </c>
      <c r="L7" s="91">
        <f>J7/H9</f>
        <v>135.65709161119395</v>
      </c>
      <c r="M7" s="85">
        <f>L7/D9/10</f>
        <v>9.0862084133418577</v>
      </c>
      <c r="N7" s="86"/>
      <c r="O7" s="183"/>
      <c r="P7" s="183"/>
      <c r="Q7" s="183"/>
    </row>
    <row r="8" spans="1:17" s="2" customFormat="1" ht="15" customHeight="1">
      <c r="A8" s="118" t="s">
        <v>32</v>
      </c>
      <c r="B8" s="108">
        <v>98</v>
      </c>
      <c r="C8" s="108">
        <f>B8*10</f>
        <v>980</v>
      </c>
      <c r="D8" s="109">
        <f>0.8923299+0.0100286*B8+ 6.4764*10^-5*(B8-52.4057)^2+1.7696*10^-7*(B8-52.4057)^3-2.6153*10^-8*(B8-52.4057)^4-3.917*10^-10*(B8-52.4057)^5</f>
        <v>1.8363370839448114</v>
      </c>
      <c r="E8" s="109">
        <f>C8*D8</f>
        <v>1799.6103422659153</v>
      </c>
      <c r="F8" s="109">
        <v>98.079400000000007</v>
      </c>
      <c r="G8" s="109">
        <f>E8/F8</f>
        <v>18.348504805962467</v>
      </c>
      <c r="H8" s="110">
        <v>5</v>
      </c>
      <c r="I8" s="109">
        <f>H8*G8</f>
        <v>91.74252402981233</v>
      </c>
      <c r="J8" s="109">
        <f>E8*H8</f>
        <v>8998.0517113295755</v>
      </c>
      <c r="K8" s="111">
        <f>I8/H9</f>
        <v>9.1742524029812333</v>
      </c>
      <c r="L8" s="111">
        <f>J8/H9</f>
        <v>899.80517113295753</v>
      </c>
      <c r="M8" s="112">
        <f>L8/D9/10</f>
        <v>60.268263304283821</v>
      </c>
      <c r="N8" s="15"/>
      <c r="O8" s="50"/>
      <c r="P8" s="50"/>
      <c r="Q8" s="50"/>
    </row>
    <row r="9" spans="1:17" s="6" customFormat="1" ht="15" customHeight="1">
      <c r="A9" s="33" t="s">
        <v>5</v>
      </c>
      <c r="B9" s="34"/>
      <c r="C9" s="34"/>
      <c r="D9" s="88">
        <f>ROUND((D5*H5+D6*H6+D7*H7+D8*H8)/H9,3)</f>
        <v>1.4930000000000001</v>
      </c>
      <c r="E9" s="100"/>
      <c r="F9" s="100"/>
      <c r="G9" s="100"/>
      <c r="H9" s="101">
        <f>H5+H7+H6+H8</f>
        <v>10</v>
      </c>
      <c r="I9" s="100"/>
      <c r="J9" s="100"/>
      <c r="K9" s="100"/>
      <c r="L9" s="100"/>
      <c r="M9" s="58"/>
      <c r="N9" s="15"/>
      <c r="O9" s="50"/>
      <c r="P9" s="50"/>
      <c r="Q9" s="50"/>
    </row>
    <row r="10" spans="1:17" s="6" customFormat="1" ht="15" customHeight="1">
      <c r="A10" s="15"/>
      <c r="B10" s="15"/>
      <c r="C10" s="15"/>
      <c r="D10" s="15"/>
      <c r="E10" s="15"/>
      <c r="F10" s="15"/>
      <c r="G10" s="15"/>
      <c r="H10" s="15"/>
      <c r="I10" s="15"/>
      <c r="J10" s="15"/>
      <c r="K10" s="15"/>
      <c r="L10" s="15"/>
      <c r="M10" s="15"/>
      <c r="N10" s="15"/>
      <c r="O10" s="50"/>
      <c r="P10" s="50"/>
      <c r="Q10" s="50"/>
    </row>
    <row r="11" spans="1:17" s="6" customFormat="1" ht="29.25" customHeight="1">
      <c r="A11" s="30"/>
      <c r="B11" s="177" t="s">
        <v>15</v>
      </c>
      <c r="C11" s="163"/>
      <c r="D11" s="163"/>
      <c r="E11" s="163"/>
      <c r="F11" s="47"/>
      <c r="G11" s="47"/>
      <c r="H11" s="20" t="s">
        <v>16</v>
      </c>
      <c r="I11" s="15"/>
      <c r="J11" s="52" t="s">
        <v>116</v>
      </c>
      <c r="K11" s="15"/>
      <c r="L11" s="78"/>
      <c r="M11" s="15"/>
      <c r="N11" s="15"/>
      <c r="O11" s="15"/>
      <c r="P11" s="15"/>
      <c r="Q11" s="15"/>
    </row>
    <row r="12" spans="1:17" s="6" customFormat="1" ht="15" customHeight="1">
      <c r="A12" s="49"/>
      <c r="B12" s="60" t="s">
        <v>10</v>
      </c>
      <c r="C12" s="38" t="s">
        <v>14</v>
      </c>
      <c r="D12" s="38" t="s">
        <v>12</v>
      </c>
      <c r="E12" s="38" t="s">
        <v>9</v>
      </c>
      <c r="F12" s="39" t="s">
        <v>24</v>
      </c>
      <c r="G12" s="56" t="s">
        <v>110</v>
      </c>
      <c r="H12" s="40" t="s">
        <v>11</v>
      </c>
      <c r="I12" s="15"/>
      <c r="J12" s="52" t="s">
        <v>80</v>
      </c>
      <c r="K12" s="15"/>
      <c r="L12" s="15"/>
      <c r="M12" s="15"/>
      <c r="N12" s="15"/>
      <c r="O12" s="15"/>
      <c r="P12" s="15"/>
      <c r="Q12" s="15"/>
    </row>
    <row r="13" spans="1:17" s="6" customFormat="1" ht="15" customHeight="1">
      <c r="A13" s="30" t="s">
        <v>1</v>
      </c>
      <c r="B13" s="31"/>
      <c r="C13" s="31"/>
      <c r="D13" s="31">
        <v>1</v>
      </c>
      <c r="E13" s="31"/>
      <c r="F13" s="31"/>
      <c r="G13" s="76"/>
      <c r="H13" s="77">
        <f>F17-H15-H14-H16</f>
        <v>2.5000057893564529</v>
      </c>
      <c r="I13" s="15"/>
      <c r="J13" s="15" t="s">
        <v>79</v>
      </c>
      <c r="K13" s="15"/>
      <c r="L13" s="15"/>
      <c r="M13" s="15"/>
      <c r="N13" s="15"/>
      <c r="O13" s="15"/>
      <c r="P13" s="15"/>
      <c r="Q13" s="15"/>
    </row>
    <row r="14" spans="1:17" s="68" customFormat="1" ht="15" customHeight="1">
      <c r="A14" s="63" t="s">
        <v>2</v>
      </c>
      <c r="B14" s="64">
        <v>50</v>
      </c>
      <c r="C14" s="65">
        <f>B14*10</f>
        <v>500</v>
      </c>
      <c r="D14" s="147">
        <f>1.0121289+0.0030592*B14-2.2735*10^-5*(B14-25.5)^2-2.307*10^-8*(B14-25.5)^3 + 9.9567*10^-9*(B14-25.5)^4 + 2.984*10^-10*(B14-25.5)^5</f>
        <v>1.1573244272754688</v>
      </c>
      <c r="E14" s="66">
        <f>C14*D14</f>
        <v>578.66221363773445</v>
      </c>
      <c r="F14" s="95"/>
      <c r="G14" s="96">
        <v>57.866</v>
      </c>
      <c r="H14" s="69">
        <f>G14/E14*F17</f>
        <v>0.99999617455973056</v>
      </c>
      <c r="I14" s="70"/>
      <c r="J14" s="70"/>
      <c r="K14" s="70"/>
      <c r="L14" s="70"/>
      <c r="M14" s="70"/>
      <c r="N14" s="70"/>
      <c r="O14" s="70"/>
      <c r="P14" s="70"/>
      <c r="Q14" s="70"/>
    </row>
    <row r="15" spans="1:17" s="87" customFormat="1" ht="15" customHeight="1">
      <c r="A15" s="80" t="s">
        <v>0</v>
      </c>
      <c r="B15" s="81">
        <v>65</v>
      </c>
      <c r="C15" s="82">
        <f>B15*10</f>
        <v>650</v>
      </c>
      <c r="D15" s="84">
        <f xml:space="preserve"> 0.9933411 + 0.006338*B15 - 0.000024627*(B15-45.2708)^2 - 0.00000065456*(B15-45.2708)^3 + 0.0000000026352*(B15-45.2708)^4 + 0.00000000008595*(B15-45.2708)^5</f>
        <v>1.3913547857558353</v>
      </c>
      <c r="E15" s="84">
        <f>C15*D15</f>
        <v>904.38061074129291</v>
      </c>
      <c r="F15" s="97"/>
      <c r="G15" s="98">
        <v>135.65700000000001</v>
      </c>
      <c r="H15" s="85">
        <f>G15/E15*F17</f>
        <v>1.4999989870283281</v>
      </c>
      <c r="I15" s="86"/>
      <c r="J15" s="86"/>
      <c r="K15" s="86"/>
      <c r="L15" s="86"/>
      <c r="M15" s="86"/>
      <c r="N15" s="86"/>
      <c r="O15" s="86"/>
      <c r="P15" s="86"/>
      <c r="Q15" s="86"/>
    </row>
    <row r="16" spans="1:17" s="6" customFormat="1" ht="15" customHeight="1">
      <c r="A16" s="118" t="s">
        <v>32</v>
      </c>
      <c r="B16" s="108">
        <v>98</v>
      </c>
      <c r="C16" s="108">
        <f>B16*10</f>
        <v>980</v>
      </c>
      <c r="D16" s="109">
        <f>0.8923299+0.0100286*B16+ 6.4764*10^-5*(B16-52.4057)^2+1.7696*10^-7*(B16-52.4057)^3-2.6153*10^-8*(B16-52.4057)^4-3.917*10^-10*(B16-52.4057)^5</f>
        <v>1.8363370839448114</v>
      </c>
      <c r="E16" s="109">
        <f>C16*D16</f>
        <v>1799.6103422659153</v>
      </c>
      <c r="F16" s="116"/>
      <c r="G16" s="117">
        <v>899.80499999999995</v>
      </c>
      <c r="H16" s="112">
        <f>G16/E16*F17</f>
        <v>4.9999990490554893</v>
      </c>
      <c r="I16" s="15"/>
      <c r="J16" s="15"/>
      <c r="K16" s="15"/>
      <c r="L16" s="15"/>
      <c r="M16" s="15"/>
      <c r="N16" s="15"/>
      <c r="O16" s="15"/>
      <c r="P16" s="15"/>
      <c r="Q16" s="15"/>
    </row>
    <row r="17" spans="1:17" s="6" customFormat="1" ht="15" customHeight="1">
      <c r="A17" s="51"/>
      <c r="B17" s="34"/>
      <c r="C17" s="34"/>
      <c r="D17" s="102"/>
      <c r="E17" s="100"/>
      <c r="F17" s="103">
        <v>10</v>
      </c>
      <c r="G17" s="100"/>
      <c r="H17" s="58"/>
      <c r="I17" s="15"/>
      <c r="J17" s="15"/>
      <c r="K17" s="15"/>
      <c r="L17" s="15"/>
      <c r="M17" s="15"/>
      <c r="N17" s="15"/>
      <c r="O17" s="15"/>
      <c r="P17" s="15"/>
      <c r="Q17" s="15"/>
    </row>
    <row r="18" spans="1:17" s="6" customFormat="1" ht="15" customHeight="1">
      <c r="A18" s="15"/>
      <c r="B18" s="15"/>
      <c r="C18" s="15"/>
      <c r="D18" s="15"/>
      <c r="E18" s="15"/>
      <c r="F18" s="15"/>
      <c r="G18" s="15"/>
      <c r="H18" s="15"/>
      <c r="I18" s="15"/>
      <c r="J18" s="15"/>
      <c r="K18" s="15"/>
      <c r="L18" s="15"/>
      <c r="M18" s="15"/>
      <c r="N18" s="15"/>
      <c r="O18" s="15"/>
      <c r="P18" s="15"/>
      <c r="Q18" s="15"/>
    </row>
    <row r="19" spans="1:17" s="6" customFormat="1" ht="15" customHeight="1">
      <c r="A19" s="15"/>
      <c r="B19" s="15"/>
      <c r="C19" s="15"/>
      <c r="D19" s="15"/>
      <c r="E19" s="15"/>
      <c r="F19" s="15"/>
      <c r="G19" s="15"/>
      <c r="H19" s="15"/>
      <c r="I19" s="15"/>
      <c r="J19" s="15"/>
      <c r="K19" s="15"/>
      <c r="L19" s="15"/>
      <c r="M19" s="15"/>
      <c r="N19" s="15"/>
      <c r="O19" s="15"/>
      <c r="P19" s="15"/>
      <c r="Q19" s="15"/>
    </row>
    <row r="20" spans="1:17" s="6" customFormat="1" ht="45" customHeight="1">
      <c r="A20" s="185" t="s">
        <v>21</v>
      </c>
      <c r="B20" s="185"/>
      <c r="C20" s="185"/>
      <c r="D20" s="185"/>
      <c r="E20" s="179" t="s">
        <v>59</v>
      </c>
      <c r="F20" s="179"/>
      <c r="G20" s="179"/>
      <c r="H20" s="179"/>
      <c r="I20" s="179"/>
      <c r="J20" s="186" t="s">
        <v>65</v>
      </c>
      <c r="K20" s="186"/>
      <c r="L20" s="186"/>
      <c r="M20" s="186"/>
      <c r="N20" s="186"/>
      <c r="O20" s="15"/>
      <c r="P20" s="15"/>
      <c r="Q20" s="15"/>
    </row>
    <row r="21" spans="1:17" s="6" customFormat="1" ht="15" customHeight="1">
      <c r="A21" s="185" t="s">
        <v>22</v>
      </c>
      <c r="B21" s="185"/>
      <c r="C21" s="185"/>
      <c r="D21" s="185"/>
      <c r="E21" s="178" t="s">
        <v>19</v>
      </c>
      <c r="F21" s="178"/>
      <c r="G21" s="178"/>
      <c r="H21" s="178"/>
      <c r="I21" s="178"/>
      <c r="J21" s="185" t="s">
        <v>66</v>
      </c>
      <c r="K21" s="185"/>
      <c r="L21" s="185"/>
      <c r="M21" s="185"/>
      <c r="N21" s="185"/>
      <c r="O21" s="15"/>
      <c r="P21" s="15"/>
      <c r="Q21" s="15"/>
    </row>
    <row r="22" spans="1:17" s="6" customFormat="1" ht="15" customHeight="1">
      <c r="A22" s="181" t="s">
        <v>18</v>
      </c>
      <c r="B22" s="187" t="s">
        <v>12</v>
      </c>
      <c r="C22" s="181" t="s">
        <v>20</v>
      </c>
      <c r="D22" s="187" t="s">
        <v>54</v>
      </c>
      <c r="E22" s="149" t="s">
        <v>93</v>
      </c>
      <c r="F22" s="149" t="s">
        <v>12</v>
      </c>
      <c r="G22" s="148" t="s">
        <v>20</v>
      </c>
      <c r="H22" s="149" t="s">
        <v>54</v>
      </c>
      <c r="I22" s="148" t="s">
        <v>40</v>
      </c>
      <c r="J22" s="181" t="s">
        <v>93</v>
      </c>
      <c r="K22" s="181" t="s">
        <v>12</v>
      </c>
      <c r="L22" s="181" t="s">
        <v>20</v>
      </c>
      <c r="M22" s="187" t="s">
        <v>54</v>
      </c>
      <c r="N22" s="181" t="s">
        <v>40</v>
      </c>
      <c r="O22" s="15"/>
      <c r="P22" s="15"/>
      <c r="Q22" s="15"/>
    </row>
    <row r="23" spans="1:17" s="6" customFormat="1" ht="15" customHeight="1">
      <c r="A23" s="15">
        <v>1</v>
      </c>
      <c r="B23" s="15">
        <v>1.0029999999999999</v>
      </c>
      <c r="C23" s="15">
        <f>1*10^-8*A23^4-8*10^-7*A23^3+2*10^-6*A23^2+0.0039*A23+0.9992</f>
        <v>1.0031012100000001</v>
      </c>
      <c r="D23" s="189">
        <f>(C23-B23)/B23*100</f>
        <v>1.0090727816568772E-2</v>
      </c>
      <c r="E23" s="150">
        <v>0.33329999999999999</v>
      </c>
      <c r="F23" s="150">
        <v>1</v>
      </c>
      <c r="G23" s="150">
        <f xml:space="preserve"> 0.9933411 + 0.006338*E23 - 0.000024627*(E23-45.2708)^2 - 0.00000065456*(E23-45.2708)^3 + 0.0000000026352*(E23-45.2708)^4 + 0.00000000008595*(E23-45.2708)^5</f>
        <v>1.0001166090078193</v>
      </c>
      <c r="H23" s="146">
        <f t="shared" ref="H23:H86" si="0">(G23-F23)/F23*100</f>
        <v>1.1660900781929051E-2</v>
      </c>
      <c r="I23" s="150">
        <f>ROUND(E23*10*F23,2)</f>
        <v>3.33</v>
      </c>
      <c r="J23" s="188">
        <v>0</v>
      </c>
      <c r="K23" s="188">
        <v>1</v>
      </c>
      <c r="L23" s="181"/>
      <c r="M23" s="187"/>
      <c r="N23" s="181"/>
      <c r="O23" s="15"/>
      <c r="P23" s="15"/>
      <c r="Q23" s="15"/>
    </row>
    <row r="24" spans="1:17" s="6" customFormat="1" ht="15" customHeight="1">
      <c r="A24" s="15">
        <v>2</v>
      </c>
      <c r="B24" s="15">
        <v>1.0069999999999999</v>
      </c>
      <c r="C24" s="15">
        <f t="shared" ref="C24:C72" si="1">1*10^-8*A24^4-8*10^-7*A24^3+2*10^-6*A24^2+0.0039*A24+0.9992</f>
        <v>1.0070017600000001</v>
      </c>
      <c r="D24" s="189">
        <f t="shared" ref="D24:D72" si="2">(C24-B24)/B24*100</f>
        <v>1.7477656406989444E-4</v>
      </c>
      <c r="E24" s="150">
        <v>1.2549999999999999</v>
      </c>
      <c r="F24" s="150">
        <v>1.0049999999999999</v>
      </c>
      <c r="G24" s="150">
        <f t="shared" ref="G24:G87" si="3" xml:space="preserve"> 0.9933411 + 0.006338*E24 - 0.000024627*(E24-45.2708)^2 - 0.00000065456*(E24-45.2708)^3 + 0.0000000026352*(E24-45.2708)^4 + 0.00000000008595*(E24-45.2708)^5</f>
        <v>1.0050924573631375</v>
      </c>
      <c r="H24" s="146">
        <f t="shared" si="0"/>
        <v>9.1997376256284392E-3</v>
      </c>
      <c r="I24" s="150">
        <f t="shared" ref="I24:I87" si="4">ROUND(E24*10*F24,2)</f>
        <v>12.61</v>
      </c>
      <c r="J24" s="15">
        <v>0.98550000000000004</v>
      </c>
      <c r="K24" s="15">
        <v>1.0049999999999999</v>
      </c>
      <c r="L24" s="99">
        <f>0.8923299+0.0100286*J24+ 6.4764*10^-5*(J24-52.4057)^2+1.7696*10^-7*(J24-52.4057)^3-2.6153*10^-8*(J24-52.4057)^4-3.917*10^-10*(J24-52.4057)^5</f>
        <v>1.0073651243777988</v>
      </c>
      <c r="M24" s="189">
        <f t="shared" ref="M24:M87" si="5">(L24-K24)/K24*100</f>
        <v>0.23533575898496517</v>
      </c>
      <c r="N24" s="15">
        <f t="shared" ref="N24:N201" si="6">ROUND(J24*10*K24,2)</f>
        <v>9.9</v>
      </c>
      <c r="O24" s="15"/>
      <c r="P24" s="15"/>
      <c r="Q24" s="15"/>
    </row>
    <row r="25" spans="1:17" s="6" customFormat="1" ht="15" customHeight="1">
      <c r="A25" s="15">
        <v>3</v>
      </c>
      <c r="B25" s="15">
        <v>1.0109999999999999</v>
      </c>
      <c r="C25" s="15">
        <f t="shared" si="1"/>
        <v>1.01089721</v>
      </c>
      <c r="D25" s="189">
        <f t="shared" si="2"/>
        <v>-1.0167161226499331E-2</v>
      </c>
      <c r="E25" s="150">
        <v>2.1640000000000001</v>
      </c>
      <c r="F25" s="150">
        <v>1.01</v>
      </c>
      <c r="G25" s="150">
        <f t="shared" si="3"/>
        <v>1.0100315672381597</v>
      </c>
      <c r="H25" s="146">
        <f t="shared" si="0"/>
        <v>3.1254691247196808E-3</v>
      </c>
      <c r="I25" s="150">
        <f t="shared" si="4"/>
        <v>21.86</v>
      </c>
      <c r="J25" s="15">
        <v>1.7310000000000001</v>
      </c>
      <c r="K25" s="15">
        <v>1.01</v>
      </c>
      <c r="L25" s="99">
        <f t="shared" ref="L25:L88" si="7">0.8923299+0.0100286*J25+ 6.4764*10^-5*(J25-52.4057)^2+1.7696*10^-7*(J25-52.4057)^3-2.6153*10^-8*(J25-52.4057)^4-3.917*10^-10*(J25-52.4057)^5</f>
        <v>1.0114026737657351</v>
      </c>
      <c r="M25" s="189">
        <f t="shared" si="5"/>
        <v>0.1388785906668423</v>
      </c>
      <c r="N25" s="15">
        <f t="shared" si="6"/>
        <v>17.48</v>
      </c>
      <c r="O25" s="15"/>
      <c r="P25" s="15"/>
      <c r="Q25" s="15"/>
    </row>
    <row r="26" spans="1:17" s="6" customFormat="1" ht="15" customHeight="1">
      <c r="A26" s="15">
        <v>4</v>
      </c>
      <c r="B26" s="15">
        <v>1.014</v>
      </c>
      <c r="C26" s="15">
        <f t="shared" si="1"/>
        <v>1.01478336</v>
      </c>
      <c r="D26" s="189">
        <f t="shared" si="2"/>
        <v>7.7254437869823542E-2</v>
      </c>
      <c r="E26" s="150">
        <v>3.073</v>
      </c>
      <c r="F26" s="150">
        <v>1.0149999999999999</v>
      </c>
      <c r="G26" s="150">
        <f t="shared" si="3"/>
        <v>1.0150046230939638</v>
      </c>
      <c r="H26" s="146">
        <f t="shared" si="0"/>
        <v>4.5547723782006055E-4</v>
      </c>
      <c r="I26" s="150">
        <f t="shared" si="4"/>
        <v>31.19</v>
      </c>
      <c r="J26" s="15">
        <v>2.4849999999999999</v>
      </c>
      <c r="K26" s="15">
        <v>1.0149999999999999</v>
      </c>
      <c r="L26" s="99">
        <f t="shared" si="7"/>
        <v>1.0156497745484865</v>
      </c>
      <c r="M26" s="189">
        <f t="shared" si="5"/>
        <v>6.4017196895229694E-2</v>
      </c>
      <c r="N26" s="15">
        <f t="shared" si="6"/>
        <v>25.22</v>
      </c>
      <c r="O26" s="15"/>
      <c r="P26" s="15"/>
      <c r="Q26" s="15"/>
    </row>
    <row r="27" spans="1:17" s="6" customFormat="1" ht="15" customHeight="1">
      <c r="A27" s="15">
        <v>5</v>
      </c>
      <c r="B27" s="15">
        <v>1.018</v>
      </c>
      <c r="C27" s="15">
        <f t="shared" si="1"/>
        <v>1.01865625</v>
      </c>
      <c r="D27" s="189">
        <f t="shared" si="2"/>
        <v>6.4464636542242132E-2</v>
      </c>
      <c r="E27" s="150">
        <v>3.9820000000000002</v>
      </c>
      <c r="F27" s="150">
        <v>1.02</v>
      </c>
      <c r="G27" s="150">
        <f t="shared" si="3"/>
        <v>1.0200136963449973</v>
      </c>
      <c r="H27" s="146">
        <f t="shared" si="0"/>
        <v>1.3427789213000458E-3</v>
      </c>
      <c r="I27" s="150">
        <f t="shared" si="4"/>
        <v>40.619999999999997</v>
      </c>
      <c r="J27" s="15">
        <v>3.242</v>
      </c>
      <c r="K27" s="15">
        <v>1.02</v>
      </c>
      <c r="L27" s="99">
        <f t="shared" si="7"/>
        <v>1.0200676610279484</v>
      </c>
      <c r="M27" s="189">
        <f t="shared" si="5"/>
        <v>6.6334341125899995E-3</v>
      </c>
      <c r="N27" s="15">
        <f t="shared" si="6"/>
        <v>33.07</v>
      </c>
      <c r="O27" s="15"/>
      <c r="P27" s="15"/>
      <c r="Q27" s="15"/>
    </row>
    <row r="28" spans="1:17" s="6" customFormat="1" ht="15" customHeight="1">
      <c r="A28" s="15">
        <v>6</v>
      </c>
      <c r="B28" s="15">
        <v>1.0229999999999999</v>
      </c>
      <c r="C28" s="15">
        <f t="shared" si="1"/>
        <v>1.02251216</v>
      </c>
      <c r="D28" s="189">
        <f t="shared" si="2"/>
        <v>-4.7687194525895031E-2</v>
      </c>
      <c r="E28" s="150">
        <v>4.883</v>
      </c>
      <c r="F28" s="150">
        <v>1.0249999999999999</v>
      </c>
      <c r="G28" s="150">
        <f t="shared" si="3"/>
        <v>1.0250160174573026</v>
      </c>
      <c r="H28" s="146">
        <f t="shared" si="0"/>
        <v>1.5626787612420022E-3</v>
      </c>
      <c r="I28" s="150">
        <f t="shared" si="4"/>
        <v>50.05</v>
      </c>
      <c r="J28" s="15">
        <v>4</v>
      </c>
      <c r="K28" s="15">
        <v>1.0249999999999999</v>
      </c>
      <c r="L28" s="99">
        <f t="shared" si="7"/>
        <v>1.0246347961457647</v>
      </c>
      <c r="M28" s="189">
        <f t="shared" si="5"/>
        <v>-3.56296443156311E-2</v>
      </c>
      <c r="N28" s="15">
        <f t="shared" si="6"/>
        <v>41</v>
      </c>
      <c r="O28" s="15"/>
      <c r="P28" s="15"/>
      <c r="Q28" s="15"/>
    </row>
    <row r="29" spans="1:17" s="6" customFormat="1" ht="15" customHeight="1">
      <c r="A29" s="15">
        <v>7</v>
      </c>
      <c r="B29" s="15">
        <v>1.0269999999999999</v>
      </c>
      <c r="C29" s="15">
        <f t="shared" si="1"/>
        <v>1.02634761</v>
      </c>
      <c r="D29" s="189">
        <f t="shared" si="2"/>
        <v>-6.3523855890939354E-2</v>
      </c>
      <c r="E29" s="150">
        <v>5.7839999999999998</v>
      </c>
      <c r="F29" s="150">
        <v>1.03</v>
      </c>
      <c r="G29" s="150">
        <f t="shared" si="3"/>
        <v>1.0300570405649823</v>
      </c>
      <c r="H29" s="146">
        <f t="shared" si="0"/>
        <v>5.5379189303141618E-3</v>
      </c>
      <c r="I29" s="150">
        <f t="shared" si="4"/>
        <v>59.58</v>
      </c>
      <c r="J29" s="15">
        <v>4.7460000000000004</v>
      </c>
      <c r="K29" s="15">
        <v>1.03</v>
      </c>
      <c r="L29" s="99">
        <f t="shared" si="7"/>
        <v>1.0292594890669293</v>
      </c>
      <c r="M29" s="189">
        <f t="shared" si="5"/>
        <v>-7.1894265346670275E-2</v>
      </c>
      <c r="N29" s="15">
        <f t="shared" si="6"/>
        <v>48.88</v>
      </c>
      <c r="O29" s="15"/>
      <c r="P29" s="15"/>
      <c r="Q29" s="15"/>
    </row>
    <row r="30" spans="1:17" s="6" customFormat="1" ht="15" customHeight="1">
      <c r="A30" s="15">
        <v>8</v>
      </c>
      <c r="B30" s="15">
        <v>1.03</v>
      </c>
      <c r="C30" s="15">
        <f t="shared" si="1"/>
        <v>1.0301593600000001</v>
      </c>
      <c r="D30" s="189">
        <f t="shared" si="2"/>
        <v>1.54718446601993E-2</v>
      </c>
      <c r="E30" s="150">
        <v>6.6609999999999996</v>
      </c>
      <c r="F30" s="150">
        <v>1.0349999999999999</v>
      </c>
      <c r="G30" s="150">
        <f t="shared" si="3"/>
        <v>1.0350021909608589</v>
      </c>
      <c r="H30" s="146">
        <f t="shared" si="0"/>
        <v>2.1168703951313794E-4</v>
      </c>
      <c r="I30" s="150">
        <f t="shared" si="4"/>
        <v>68.94</v>
      </c>
      <c r="J30" s="15">
        <v>5.4930000000000003</v>
      </c>
      <c r="K30" s="15">
        <v>1.0349999999999999</v>
      </c>
      <c r="L30" s="99">
        <f t="shared" si="7"/>
        <v>1.0340098333537298</v>
      </c>
      <c r="M30" s="189">
        <f t="shared" si="5"/>
        <v>-9.5668275001948119E-2</v>
      </c>
      <c r="N30" s="15">
        <f t="shared" si="6"/>
        <v>56.85</v>
      </c>
      <c r="O30" s="15"/>
      <c r="P30" s="15"/>
      <c r="Q30" s="15"/>
    </row>
    <row r="31" spans="1:17" s="6" customFormat="1" ht="15" customHeight="1">
      <c r="A31" s="15">
        <v>9</v>
      </c>
      <c r="B31" s="15">
        <v>1.0349999999999999</v>
      </c>
      <c r="C31" s="15">
        <f t="shared" si="1"/>
        <v>1.0339444099999999</v>
      </c>
      <c r="D31" s="189">
        <f t="shared" si="2"/>
        <v>-0.10198937198067587</v>
      </c>
      <c r="E31" s="150">
        <v>7.53</v>
      </c>
      <c r="F31" s="150">
        <v>1.04</v>
      </c>
      <c r="G31" s="150">
        <f t="shared" si="3"/>
        <v>1.039940585766264</v>
      </c>
      <c r="H31" s="146">
        <f t="shared" si="0"/>
        <v>-5.7129070900010003E-3</v>
      </c>
      <c r="I31" s="150">
        <f t="shared" si="4"/>
        <v>78.31</v>
      </c>
      <c r="J31" s="15">
        <v>6.2370000000000001</v>
      </c>
      <c r="K31" s="15">
        <v>1.04</v>
      </c>
      <c r="L31" s="99">
        <f t="shared" si="7"/>
        <v>1.03885089168987</v>
      </c>
      <c r="M31" s="189">
        <f t="shared" si="5"/>
        <v>-0.11049118366635025</v>
      </c>
      <c r="N31" s="15">
        <f t="shared" si="6"/>
        <v>64.86</v>
      </c>
      <c r="O31" s="15"/>
      <c r="P31" s="15"/>
      <c r="Q31" s="15"/>
    </row>
    <row r="32" spans="1:17" s="6" customFormat="1" ht="15" customHeight="1">
      <c r="A32" s="15">
        <v>10</v>
      </c>
      <c r="B32" s="15">
        <v>1.038</v>
      </c>
      <c r="C32" s="15">
        <f t="shared" si="1"/>
        <v>1.0377000000000001</v>
      </c>
      <c r="D32" s="189">
        <f t="shared" si="2"/>
        <v>-2.8901734104043057E-2</v>
      </c>
      <c r="E32" s="150">
        <v>8.3979999999999997</v>
      </c>
      <c r="F32" s="150">
        <v>1.0449999999999999</v>
      </c>
      <c r="G32" s="150">
        <f t="shared" si="3"/>
        <v>1.0449121823893874</v>
      </c>
      <c r="H32" s="146">
        <f t="shared" si="0"/>
        <v>-8.4035991016741668E-3</v>
      </c>
      <c r="I32" s="150">
        <f t="shared" si="4"/>
        <v>87.76</v>
      </c>
      <c r="J32" s="15">
        <v>6.9560000000000004</v>
      </c>
      <c r="K32" s="15">
        <v>1.0449999999999999</v>
      </c>
      <c r="L32" s="99">
        <f t="shared" si="7"/>
        <v>1.0436253906524482</v>
      </c>
      <c r="M32" s="189">
        <f t="shared" si="5"/>
        <v>-0.13154156435901782</v>
      </c>
      <c r="N32" s="15">
        <f t="shared" si="6"/>
        <v>72.69</v>
      </c>
      <c r="O32" s="15"/>
      <c r="P32" s="15"/>
      <c r="Q32" s="15"/>
    </row>
    <row r="33" spans="1:17" s="6" customFormat="1" ht="15" customHeight="1">
      <c r="A33" s="15">
        <v>11</v>
      </c>
      <c r="B33" s="15">
        <v>1.0409999999999999</v>
      </c>
      <c r="C33" s="15">
        <f t="shared" si="1"/>
        <v>1.0414236100000001</v>
      </c>
      <c r="D33" s="189">
        <f t="shared" si="2"/>
        <v>4.0692603266102766E-2</v>
      </c>
      <c r="E33" s="150">
        <v>9.2590000000000003</v>
      </c>
      <c r="F33" s="150">
        <v>1.05</v>
      </c>
      <c r="G33" s="150">
        <f t="shared" si="3"/>
        <v>1.0498826540896484</v>
      </c>
      <c r="H33" s="146">
        <f t="shared" si="0"/>
        <v>-1.1175800985868414E-2</v>
      </c>
      <c r="I33" s="150">
        <f t="shared" si="4"/>
        <v>97.22</v>
      </c>
      <c r="J33" s="15">
        <v>7.7039999999999997</v>
      </c>
      <c r="K33" s="15">
        <v>1.05</v>
      </c>
      <c r="L33" s="99">
        <f t="shared" si="7"/>
        <v>1.0486848365909975</v>
      </c>
      <c r="M33" s="189">
        <f t="shared" si="5"/>
        <v>-0.12525365800023872</v>
      </c>
      <c r="N33" s="15">
        <f t="shared" si="6"/>
        <v>80.89</v>
      </c>
      <c r="O33" s="15"/>
      <c r="P33" s="15"/>
      <c r="Q33" s="15"/>
    </row>
    <row r="34" spans="1:17" s="6" customFormat="1" ht="15" customHeight="1">
      <c r="A34" s="15">
        <v>12</v>
      </c>
      <c r="B34" s="15">
        <v>1.0449999999999999</v>
      </c>
      <c r="C34" s="15">
        <f t="shared" si="1"/>
        <v>1.04511296</v>
      </c>
      <c r="D34" s="189">
        <f t="shared" si="2"/>
        <v>1.0809569377995293E-2</v>
      </c>
      <c r="E34" s="150">
        <v>10.119999999999999</v>
      </c>
      <c r="F34" s="150">
        <v>1.0549999999999999</v>
      </c>
      <c r="G34" s="150">
        <f t="shared" si="3"/>
        <v>1.0548923321899106</v>
      </c>
      <c r="H34" s="146">
        <f t="shared" si="0"/>
        <v>-1.0205479629318193E-2</v>
      </c>
      <c r="I34" s="150">
        <f t="shared" si="4"/>
        <v>106.77</v>
      </c>
      <c r="J34" s="15">
        <v>8.4149999999999991</v>
      </c>
      <c r="K34" s="15">
        <v>1.0549999999999999</v>
      </c>
      <c r="L34" s="99">
        <f t="shared" si="7"/>
        <v>1.0535744110960885</v>
      </c>
      <c r="M34" s="189">
        <f t="shared" si="5"/>
        <v>-0.13512691032335766</v>
      </c>
      <c r="N34" s="15">
        <f t="shared" si="6"/>
        <v>88.78</v>
      </c>
      <c r="O34" s="15"/>
      <c r="P34" s="15"/>
      <c r="Q34" s="15"/>
    </row>
    <row r="35" spans="1:17" s="6" customFormat="1" ht="15" customHeight="1">
      <c r="A35" s="15">
        <v>13</v>
      </c>
      <c r="B35" s="15">
        <v>1.0489999999999999</v>
      </c>
      <c r="C35" s="15">
        <f t="shared" si="1"/>
        <v>1.04876601</v>
      </c>
      <c r="D35" s="189">
        <f t="shared" si="2"/>
        <v>-2.2306005719724142E-2</v>
      </c>
      <c r="E35" s="150">
        <v>10.97</v>
      </c>
      <c r="F35" s="150">
        <v>1.06</v>
      </c>
      <c r="G35" s="150">
        <f t="shared" si="3"/>
        <v>1.0598766857645174</v>
      </c>
      <c r="H35" s="146">
        <f t="shared" si="0"/>
        <v>-1.1633418441756497E-2</v>
      </c>
      <c r="I35" s="150">
        <f t="shared" si="4"/>
        <v>116.28</v>
      </c>
      <c r="J35" s="15">
        <v>9.1289999999999996</v>
      </c>
      <c r="K35" s="15">
        <v>1.06</v>
      </c>
      <c r="L35" s="99">
        <f t="shared" si="7"/>
        <v>1.0585570811667548</v>
      </c>
      <c r="M35" s="189">
        <f t="shared" si="5"/>
        <v>-0.13612441823068022</v>
      </c>
      <c r="N35" s="15">
        <f t="shared" si="6"/>
        <v>96.77</v>
      </c>
      <c r="O35" s="15"/>
      <c r="P35" s="15"/>
      <c r="Q35" s="15"/>
    </row>
    <row r="36" spans="1:17" s="6" customFormat="1" ht="15" customHeight="1">
      <c r="A36" s="15">
        <v>14</v>
      </c>
      <c r="B36" s="15">
        <v>1.052</v>
      </c>
      <c r="C36" s="15">
        <f t="shared" si="1"/>
        <v>1.05238096</v>
      </c>
      <c r="D36" s="189">
        <f t="shared" si="2"/>
        <v>3.6212927756652642E-2</v>
      </c>
      <c r="E36" s="150">
        <v>11.81</v>
      </c>
      <c r="F36" s="150">
        <v>1.0649999999999999</v>
      </c>
      <c r="G36" s="150">
        <f t="shared" si="3"/>
        <v>1.0648402129644359</v>
      </c>
      <c r="H36" s="146">
        <f t="shared" si="0"/>
        <v>-1.5003477517753432E-2</v>
      </c>
      <c r="I36" s="150">
        <f t="shared" si="4"/>
        <v>125.78</v>
      </c>
      <c r="J36" s="15">
        <v>9.843</v>
      </c>
      <c r="K36" s="15">
        <v>1.0649999999999999</v>
      </c>
      <c r="L36" s="99">
        <f t="shared" si="7"/>
        <v>1.0636064441866557</v>
      </c>
      <c r="M36" s="189">
        <f t="shared" si="5"/>
        <v>-0.13085031111213297</v>
      </c>
      <c r="N36" s="15">
        <f t="shared" si="6"/>
        <v>104.83</v>
      </c>
      <c r="O36" s="15"/>
      <c r="P36" s="15"/>
      <c r="Q36" s="15"/>
    </row>
    <row r="37" spans="1:17" s="6" customFormat="1" ht="15" customHeight="1">
      <c r="A37" s="15">
        <v>15</v>
      </c>
      <c r="B37" s="15">
        <v>1.0549999999999999</v>
      </c>
      <c r="C37" s="15">
        <f t="shared" si="1"/>
        <v>1.0559562499999999</v>
      </c>
      <c r="D37" s="189">
        <f t="shared" si="2"/>
        <v>9.0639810426539513E-2</v>
      </c>
      <c r="E37" s="150">
        <v>12.65</v>
      </c>
      <c r="F37" s="150">
        <v>1.07</v>
      </c>
      <c r="G37" s="150">
        <f t="shared" si="3"/>
        <v>1.0698412409840781</v>
      </c>
      <c r="H37" s="146">
        <f t="shared" si="0"/>
        <v>-1.4837291207663014E-2</v>
      </c>
      <c r="I37" s="150">
        <f t="shared" si="4"/>
        <v>135.36000000000001</v>
      </c>
      <c r="J37" s="15">
        <v>10.56</v>
      </c>
      <c r="K37" s="15">
        <v>1.07</v>
      </c>
      <c r="L37" s="99">
        <f t="shared" si="7"/>
        <v>1.0687385270683327</v>
      </c>
      <c r="M37" s="189">
        <f t="shared" si="5"/>
        <v>-0.11789466651096635</v>
      </c>
      <c r="N37" s="15">
        <f t="shared" si="6"/>
        <v>112.99</v>
      </c>
      <c r="O37" s="15"/>
      <c r="P37" s="15"/>
      <c r="Q37" s="15"/>
    </row>
    <row r="38" spans="1:17" s="6" customFormat="1" ht="15" customHeight="1">
      <c r="A38" s="15">
        <v>16</v>
      </c>
      <c r="B38" s="15">
        <v>1.0589999999999999</v>
      </c>
      <c r="C38" s="15">
        <f t="shared" si="1"/>
        <v>1.05949056</v>
      </c>
      <c r="D38" s="189">
        <f t="shared" si="2"/>
        <v>4.632294617564011E-2</v>
      </c>
      <c r="E38" s="150">
        <v>13.48</v>
      </c>
      <c r="F38" s="150">
        <v>1.075</v>
      </c>
      <c r="G38" s="150">
        <f t="shared" si="3"/>
        <v>1.0748193432116568</v>
      </c>
      <c r="H38" s="146">
        <f t="shared" si="0"/>
        <v>-1.6805282636568771E-2</v>
      </c>
      <c r="I38" s="150">
        <f t="shared" si="4"/>
        <v>144.91</v>
      </c>
      <c r="J38" s="15">
        <v>11.26</v>
      </c>
      <c r="K38" s="15">
        <v>1.075</v>
      </c>
      <c r="L38" s="99">
        <f t="shared" si="7"/>
        <v>1.0738033433093959</v>
      </c>
      <c r="M38" s="189">
        <f t="shared" si="5"/>
        <v>-0.11131690145154344</v>
      </c>
      <c r="N38" s="15">
        <f t="shared" si="6"/>
        <v>121.05</v>
      </c>
      <c r="O38" s="15"/>
      <c r="P38" s="15"/>
      <c r="Q38" s="15"/>
    </row>
    <row r="39" spans="1:17" s="6" customFormat="1" ht="15" customHeight="1">
      <c r="A39" s="15">
        <v>17</v>
      </c>
      <c r="B39" s="15">
        <v>1.0620000000000001</v>
      </c>
      <c r="C39" s="15">
        <f t="shared" si="1"/>
        <v>1.0629828100000001</v>
      </c>
      <c r="D39" s="189">
        <f t="shared" si="2"/>
        <v>9.2543314500941679E-2</v>
      </c>
      <c r="E39" s="150">
        <v>14.31</v>
      </c>
      <c r="F39" s="150">
        <v>1.08</v>
      </c>
      <c r="G39" s="150">
        <f t="shared" si="3"/>
        <v>1.0798334841385471</v>
      </c>
      <c r="H39" s="146">
        <f t="shared" si="0"/>
        <v>-1.5418135319722057E-2</v>
      </c>
      <c r="I39" s="150">
        <f t="shared" si="4"/>
        <v>154.55000000000001</v>
      </c>
      <c r="J39" s="15">
        <v>11.96</v>
      </c>
      <c r="K39" s="15">
        <v>1.08</v>
      </c>
      <c r="L39" s="99">
        <f t="shared" si="7"/>
        <v>1.0789172985755759</v>
      </c>
      <c r="M39" s="189">
        <f t="shared" si="5"/>
        <v>-0.10025013189112279</v>
      </c>
      <c r="N39" s="15">
        <f t="shared" si="6"/>
        <v>129.16999999999999</v>
      </c>
      <c r="O39" s="15"/>
      <c r="P39" s="15"/>
      <c r="Q39" s="15"/>
    </row>
    <row r="40" spans="1:17" s="6" customFormat="1" ht="15" customHeight="1">
      <c r="A40" s="15">
        <v>18</v>
      </c>
      <c r="B40" s="15">
        <v>1.0660000000000001</v>
      </c>
      <c r="C40" s="15">
        <f t="shared" si="1"/>
        <v>1.06643216</v>
      </c>
      <c r="D40" s="189">
        <f t="shared" si="2"/>
        <v>4.0540337711060387E-2</v>
      </c>
      <c r="E40" s="150">
        <v>15.13</v>
      </c>
      <c r="F40" s="150">
        <v>1.085</v>
      </c>
      <c r="G40" s="150">
        <f t="shared" si="3"/>
        <v>1.0848221376591529</v>
      </c>
      <c r="H40" s="146">
        <f t="shared" si="0"/>
        <v>-1.6392842474382108E-2</v>
      </c>
      <c r="I40" s="150">
        <f t="shared" si="4"/>
        <v>164.16</v>
      </c>
      <c r="J40" s="15">
        <v>12.66</v>
      </c>
      <c r="K40" s="15">
        <v>1.085</v>
      </c>
      <c r="L40" s="99">
        <f t="shared" si="7"/>
        <v>1.0840761228860383</v>
      </c>
      <c r="M40" s="189">
        <f t="shared" si="5"/>
        <v>-8.5149964420432336E-2</v>
      </c>
      <c r="N40" s="15">
        <f t="shared" si="6"/>
        <v>137.36000000000001</v>
      </c>
      <c r="O40" s="15"/>
      <c r="P40" s="15"/>
      <c r="Q40" s="15"/>
    </row>
    <row r="41" spans="1:17" s="6" customFormat="1" ht="15" customHeight="1">
      <c r="A41" s="15">
        <v>19</v>
      </c>
      <c r="B41" s="15">
        <v>1.069</v>
      </c>
      <c r="C41" s="15">
        <f t="shared" si="1"/>
        <v>1.06983801</v>
      </c>
      <c r="D41" s="189">
        <f t="shared" si="2"/>
        <v>7.8391955098227842E-2</v>
      </c>
      <c r="E41" s="150">
        <v>15.95</v>
      </c>
      <c r="F41" s="150">
        <v>1.0900000000000001</v>
      </c>
      <c r="G41" s="150">
        <f t="shared" si="3"/>
        <v>1.0898449250701518</v>
      </c>
      <c r="H41" s="146">
        <f t="shared" si="0"/>
        <v>-1.4227057784241397E-2</v>
      </c>
      <c r="I41" s="150">
        <f t="shared" si="4"/>
        <v>173.86</v>
      </c>
      <c r="J41" s="15">
        <v>13.36</v>
      </c>
      <c r="K41" s="15">
        <v>1.0900000000000001</v>
      </c>
      <c r="L41" s="99">
        <f t="shared" si="7"/>
        <v>1.0892758520123347</v>
      </c>
      <c r="M41" s="189">
        <f t="shared" si="5"/>
        <v>-6.6435595198660755E-2</v>
      </c>
      <c r="N41" s="15">
        <f t="shared" si="6"/>
        <v>145.62</v>
      </c>
      <c r="O41" s="15"/>
      <c r="P41" s="15"/>
      <c r="Q41" s="15"/>
    </row>
    <row r="42" spans="1:17" s="6" customFormat="1" ht="15" customHeight="1">
      <c r="A42" s="15">
        <v>20</v>
      </c>
      <c r="B42" s="15">
        <v>1.0720000000000001</v>
      </c>
      <c r="C42" s="15">
        <f t="shared" si="1"/>
        <v>1.0731999999999999</v>
      </c>
      <c r="D42" s="189">
        <f t="shared" si="2"/>
        <v>0.11194029850745035</v>
      </c>
      <c r="E42" s="150">
        <v>16.760000000000002</v>
      </c>
      <c r="F42" s="150">
        <v>1.095</v>
      </c>
      <c r="G42" s="150">
        <f t="shared" si="3"/>
        <v>1.094839298270248</v>
      </c>
      <c r="H42" s="146">
        <f t="shared" si="0"/>
        <v>-1.467595705497917E-2</v>
      </c>
      <c r="I42" s="150">
        <f t="shared" si="4"/>
        <v>183.52</v>
      </c>
      <c r="J42" s="15">
        <v>14.04</v>
      </c>
      <c r="K42" s="15">
        <v>1.095</v>
      </c>
      <c r="L42" s="99">
        <f t="shared" si="7"/>
        <v>1.0943627066156922</v>
      </c>
      <c r="M42" s="189">
        <f t="shared" si="5"/>
        <v>-5.8200309069199589E-2</v>
      </c>
      <c r="N42" s="15">
        <f t="shared" si="6"/>
        <v>153.74</v>
      </c>
      <c r="O42" s="15"/>
      <c r="P42" s="15"/>
      <c r="Q42" s="15"/>
    </row>
    <row r="43" spans="1:17" s="6" customFormat="1" ht="15" customHeight="1">
      <c r="A43" s="15">
        <v>21</v>
      </c>
      <c r="B43" s="15">
        <v>1.0760000000000001</v>
      </c>
      <c r="C43" s="15">
        <f t="shared" si="1"/>
        <v>1.07651801</v>
      </c>
      <c r="D43" s="189">
        <f t="shared" si="2"/>
        <v>4.8142193308546244E-2</v>
      </c>
      <c r="E43" s="150">
        <v>17.579999999999998</v>
      </c>
      <c r="F43" s="150">
        <v>1.1000000000000001</v>
      </c>
      <c r="G43" s="150">
        <f t="shared" si="3"/>
        <v>1.099927787347051</v>
      </c>
      <c r="H43" s="146">
        <f t="shared" si="0"/>
        <v>-6.5647866317363277E-3</v>
      </c>
      <c r="I43" s="150">
        <f t="shared" si="4"/>
        <v>193.38</v>
      </c>
      <c r="J43" s="15">
        <v>14.73</v>
      </c>
      <c r="K43" s="15">
        <v>1.1000000000000001</v>
      </c>
      <c r="L43" s="99">
        <f t="shared" si="7"/>
        <v>1.0995571043193175</v>
      </c>
      <c r="M43" s="189">
        <f t="shared" si="5"/>
        <v>-4.0263243698414962E-2</v>
      </c>
      <c r="N43" s="15">
        <f t="shared" si="6"/>
        <v>162.03</v>
      </c>
      <c r="O43" s="15"/>
      <c r="P43" s="15"/>
      <c r="Q43" s="15"/>
    </row>
    <row r="44" spans="1:17" s="6" customFormat="1" ht="15" customHeight="1">
      <c r="A44" s="15">
        <v>22</v>
      </c>
      <c r="B44" s="15">
        <v>1.079</v>
      </c>
      <c r="C44" s="15">
        <f t="shared" si="1"/>
        <v>1.07979216</v>
      </c>
      <c r="D44" s="189">
        <f t="shared" si="2"/>
        <v>7.3416126042635935E-2</v>
      </c>
      <c r="E44" s="150">
        <v>18.39</v>
      </c>
      <c r="F44" s="150">
        <v>1.105</v>
      </c>
      <c r="G44" s="150">
        <f t="shared" si="3"/>
        <v>1.1049854068309148</v>
      </c>
      <c r="H44" s="146">
        <f t="shared" si="0"/>
        <v>-1.3206487859856982E-3</v>
      </c>
      <c r="I44" s="150">
        <f t="shared" si="4"/>
        <v>203.21</v>
      </c>
      <c r="J44" s="15">
        <v>15.41</v>
      </c>
      <c r="K44" s="15">
        <v>1.105</v>
      </c>
      <c r="L44" s="99">
        <f t="shared" si="7"/>
        <v>1.104705602180577</v>
      </c>
      <c r="M44" s="189">
        <f t="shared" si="5"/>
        <v>-2.6642336599364318E-2</v>
      </c>
      <c r="N44" s="15">
        <f t="shared" si="6"/>
        <v>170.28</v>
      </c>
      <c r="O44" s="15"/>
      <c r="P44" s="15"/>
      <c r="Q44" s="15"/>
    </row>
    <row r="45" spans="1:17" s="6" customFormat="1" ht="15" customHeight="1">
      <c r="A45" s="15">
        <v>23</v>
      </c>
      <c r="B45" s="15">
        <v>1.0820000000000001</v>
      </c>
      <c r="C45" s="15">
        <f t="shared" si="1"/>
        <v>1.0830228099999999</v>
      </c>
      <c r="D45" s="189">
        <f t="shared" si="2"/>
        <v>9.4529574861351065E-2</v>
      </c>
      <c r="E45" s="150">
        <v>19.190000000000001</v>
      </c>
      <c r="F45" s="150">
        <v>1.1100000000000001</v>
      </c>
      <c r="G45" s="150">
        <f t="shared" si="3"/>
        <v>1.1100100637757537</v>
      </c>
      <c r="H45" s="146">
        <f t="shared" si="0"/>
        <v>9.0664646429122493E-4</v>
      </c>
      <c r="I45" s="150">
        <f t="shared" si="4"/>
        <v>213.01</v>
      </c>
      <c r="J45" s="15">
        <v>16.079999999999998</v>
      </c>
      <c r="K45" s="15">
        <v>1.1100000000000001</v>
      </c>
      <c r="L45" s="99">
        <f t="shared" si="7"/>
        <v>1.1098043693125392</v>
      </c>
      <c r="M45" s="189">
        <f t="shared" si="5"/>
        <v>-1.7624386257735873E-2</v>
      </c>
      <c r="N45" s="15">
        <f t="shared" si="6"/>
        <v>178.49</v>
      </c>
      <c r="O45" s="15"/>
      <c r="P45" s="15"/>
      <c r="Q45" s="15"/>
    </row>
    <row r="46" spans="1:17" s="6" customFormat="1" ht="15" customHeight="1">
      <c r="A46" s="15">
        <v>24</v>
      </c>
      <c r="B46" s="15">
        <v>1.0860000000000001</v>
      </c>
      <c r="C46" s="15">
        <f t="shared" si="1"/>
        <v>1.08621056</v>
      </c>
      <c r="D46" s="189">
        <f t="shared" si="2"/>
        <v>1.938858195211517E-2</v>
      </c>
      <c r="E46" s="150">
        <v>20</v>
      </c>
      <c r="F46" s="150">
        <v>1.115</v>
      </c>
      <c r="G46" s="150">
        <f t="shared" si="3"/>
        <v>1.1151263305010251</v>
      </c>
      <c r="H46" s="146">
        <f t="shared" si="0"/>
        <v>1.133008977803252E-2</v>
      </c>
      <c r="I46" s="150">
        <f t="shared" si="4"/>
        <v>223</v>
      </c>
      <c r="J46" s="15">
        <v>16.760000000000002</v>
      </c>
      <c r="K46" s="15">
        <v>1.115</v>
      </c>
      <c r="L46" s="99">
        <f t="shared" si="7"/>
        <v>1.1150032730511248</v>
      </c>
      <c r="M46" s="189">
        <f t="shared" si="5"/>
        <v>2.9354718608044143E-4</v>
      </c>
      <c r="N46" s="15">
        <f t="shared" si="6"/>
        <v>186.87</v>
      </c>
      <c r="O46" s="15"/>
      <c r="P46" s="15"/>
      <c r="Q46" s="15"/>
    </row>
    <row r="47" spans="1:17" s="6" customFormat="1" ht="15" customHeight="1">
      <c r="A47" s="15">
        <v>25</v>
      </c>
      <c r="B47" s="15">
        <v>1.089</v>
      </c>
      <c r="C47" s="15">
        <f t="shared" si="1"/>
        <v>1.08935625</v>
      </c>
      <c r="D47" s="189">
        <f t="shared" si="2"/>
        <v>3.2713498622594851E-2</v>
      </c>
      <c r="E47" s="150">
        <v>20.79</v>
      </c>
      <c r="F47" s="150">
        <v>1.1200000000000001</v>
      </c>
      <c r="G47" s="150">
        <f t="shared" si="3"/>
        <v>1.1201430984788963</v>
      </c>
      <c r="H47" s="146">
        <f t="shared" si="0"/>
        <v>1.2776649901442241E-2</v>
      </c>
      <c r="I47" s="150">
        <f t="shared" si="4"/>
        <v>232.85</v>
      </c>
      <c r="J47" s="15">
        <v>17.43</v>
      </c>
      <c r="K47" s="15">
        <v>1.1200000000000001</v>
      </c>
      <c r="L47" s="99">
        <f t="shared" si="7"/>
        <v>1.1201473373870174</v>
      </c>
      <c r="M47" s="189">
        <f t="shared" si="5"/>
        <v>1.3155123840833234E-2</v>
      </c>
      <c r="N47" s="15">
        <f t="shared" si="6"/>
        <v>195.22</v>
      </c>
      <c r="O47" s="15"/>
      <c r="P47" s="15"/>
      <c r="Q47" s="15"/>
    </row>
    <row r="48" spans="1:17" s="6" customFormat="1" ht="15" customHeight="1">
      <c r="A48" s="15">
        <v>26</v>
      </c>
      <c r="B48" s="15">
        <v>1.0920000000000001</v>
      </c>
      <c r="C48" s="15">
        <f t="shared" si="1"/>
        <v>1.0924609599999999</v>
      </c>
      <c r="D48" s="189">
        <f t="shared" si="2"/>
        <v>4.2212454212439895E-2</v>
      </c>
      <c r="E48" s="150">
        <v>21.59</v>
      </c>
      <c r="F48" s="150">
        <v>1.125</v>
      </c>
      <c r="G48" s="150">
        <f t="shared" si="3"/>
        <v>1.1252491940965301</v>
      </c>
      <c r="H48" s="146">
        <f t="shared" si="0"/>
        <v>2.2150586358233366E-2</v>
      </c>
      <c r="I48" s="150">
        <f t="shared" si="4"/>
        <v>242.89</v>
      </c>
      <c r="J48" s="15">
        <v>18.09</v>
      </c>
      <c r="K48" s="15">
        <v>1.125</v>
      </c>
      <c r="L48" s="99">
        <f t="shared" si="7"/>
        <v>1.1252338120230905</v>
      </c>
      <c r="M48" s="189">
        <f t="shared" si="5"/>
        <v>2.0783290941375456E-2</v>
      </c>
      <c r="N48" s="15">
        <f t="shared" si="6"/>
        <v>203.51</v>
      </c>
      <c r="O48" s="15"/>
      <c r="P48" s="15"/>
      <c r="Q48" s="15"/>
    </row>
    <row r="49" spans="1:17" s="6" customFormat="1" ht="15" customHeight="1">
      <c r="A49" s="15">
        <v>27</v>
      </c>
      <c r="B49" s="15">
        <v>1.095</v>
      </c>
      <c r="C49" s="15">
        <f t="shared" si="1"/>
        <v>1.0955260099999999</v>
      </c>
      <c r="D49" s="189">
        <f t="shared" si="2"/>
        <v>4.803744292237129E-2</v>
      </c>
      <c r="E49" s="150">
        <v>22.38</v>
      </c>
      <c r="F49" s="150">
        <v>1.1299999999999999</v>
      </c>
      <c r="G49" s="150">
        <f t="shared" si="3"/>
        <v>1.1303157397264707</v>
      </c>
      <c r="H49" s="146">
        <f t="shared" si="0"/>
        <v>2.7941568714230935E-2</v>
      </c>
      <c r="I49" s="150">
        <f t="shared" si="4"/>
        <v>252.89</v>
      </c>
      <c r="J49" s="15">
        <v>18.760000000000002</v>
      </c>
      <c r="K49" s="15">
        <v>1.1299999999999999</v>
      </c>
      <c r="L49" s="99">
        <f t="shared" si="7"/>
        <v>1.1304152271672121</v>
      </c>
      <c r="M49" s="189">
        <f t="shared" si="5"/>
        <v>3.6745767009929785E-2</v>
      </c>
      <c r="N49" s="15">
        <f t="shared" si="6"/>
        <v>211.99</v>
      </c>
      <c r="O49" s="15"/>
      <c r="P49" s="15"/>
      <c r="Q49" s="15"/>
    </row>
    <row r="50" spans="1:17" s="6" customFormat="1" ht="15" customHeight="1">
      <c r="A50" s="15">
        <v>28</v>
      </c>
      <c r="B50" s="15">
        <v>1.0980000000000001</v>
      </c>
      <c r="C50" s="15">
        <f t="shared" si="1"/>
        <v>1.0985529599999999</v>
      </c>
      <c r="D50" s="189">
        <f t="shared" si="2"/>
        <v>5.0360655737688949E-2</v>
      </c>
      <c r="E50" s="150">
        <v>23.16</v>
      </c>
      <c r="F50" s="150">
        <v>1.135</v>
      </c>
      <c r="G50" s="150">
        <f t="shared" si="3"/>
        <v>1.1353405606034339</v>
      </c>
      <c r="H50" s="146">
        <f t="shared" si="0"/>
        <v>3.0005339509595042E-2</v>
      </c>
      <c r="I50" s="150">
        <f t="shared" si="4"/>
        <v>262.87</v>
      </c>
      <c r="J50" s="15">
        <v>19.420000000000002</v>
      </c>
      <c r="K50" s="15">
        <v>1.135</v>
      </c>
      <c r="L50" s="99">
        <f t="shared" si="7"/>
        <v>1.1355355309340787</v>
      </c>
      <c r="M50" s="189">
        <f t="shared" si="5"/>
        <v>4.7183342209573043E-2</v>
      </c>
      <c r="N50" s="15">
        <f t="shared" si="6"/>
        <v>220.42</v>
      </c>
      <c r="O50" s="15"/>
      <c r="P50" s="15"/>
      <c r="Q50" s="15"/>
    </row>
    <row r="51" spans="1:17" s="6" customFormat="1" ht="15" customHeight="1">
      <c r="A51" s="15">
        <v>29</v>
      </c>
      <c r="B51" s="15">
        <v>1.101</v>
      </c>
      <c r="C51" s="15">
        <f t="shared" si="1"/>
        <v>1.10154361</v>
      </c>
      <c r="D51" s="189">
        <f t="shared" si="2"/>
        <v>4.937420526794075E-2</v>
      </c>
      <c r="E51" s="150">
        <v>23.94</v>
      </c>
      <c r="F51" s="150">
        <v>1.1399999999999999</v>
      </c>
      <c r="G51" s="150">
        <f t="shared" si="3"/>
        <v>1.1403863424717586</v>
      </c>
      <c r="H51" s="146">
        <f t="shared" si="0"/>
        <v>3.3889690505151504E-2</v>
      </c>
      <c r="I51" s="150">
        <f t="shared" si="4"/>
        <v>272.92</v>
      </c>
      <c r="J51" s="15">
        <v>20.079999999999998</v>
      </c>
      <c r="K51" s="15">
        <v>1.1399999999999999</v>
      </c>
      <c r="L51" s="99">
        <f t="shared" si="7"/>
        <v>1.1406707461416685</v>
      </c>
      <c r="M51" s="189">
        <f t="shared" si="5"/>
        <v>5.8837380848124669E-2</v>
      </c>
      <c r="N51" s="15">
        <f t="shared" si="6"/>
        <v>228.91</v>
      </c>
      <c r="O51" s="15"/>
      <c r="P51" s="15"/>
      <c r="Q51" s="15"/>
    </row>
    <row r="52" spans="1:17" s="6" customFormat="1" ht="15" customHeight="1">
      <c r="A52" s="15">
        <v>30</v>
      </c>
      <c r="B52" s="15">
        <v>1.1040000000000001</v>
      </c>
      <c r="C52" s="15">
        <f t="shared" si="1"/>
        <v>1.1045</v>
      </c>
      <c r="D52" s="189">
        <f t="shared" si="2"/>
        <v>4.5289855072458779E-2</v>
      </c>
      <c r="E52" s="150">
        <v>24.71</v>
      </c>
      <c r="F52" s="150">
        <v>1.145</v>
      </c>
      <c r="G52" s="150">
        <f t="shared" si="3"/>
        <v>1.1453866657219913</v>
      </c>
      <c r="H52" s="146">
        <f t="shared" si="0"/>
        <v>3.3769932051642651E-2</v>
      </c>
      <c r="I52" s="150">
        <f t="shared" si="4"/>
        <v>282.93</v>
      </c>
      <c r="J52" s="15">
        <v>20.73</v>
      </c>
      <c r="K52" s="15">
        <v>1.145</v>
      </c>
      <c r="L52" s="99">
        <f t="shared" si="7"/>
        <v>1.1457417484544505</v>
      </c>
      <c r="M52" s="189">
        <f t="shared" si="5"/>
        <v>6.4781524406158891E-2</v>
      </c>
      <c r="N52" s="15">
        <f t="shared" si="6"/>
        <v>237.36</v>
      </c>
      <c r="O52" s="15"/>
      <c r="P52" s="15"/>
      <c r="Q52" s="15"/>
    </row>
    <row r="53" spans="1:17" s="6" customFormat="1" ht="15" customHeight="1">
      <c r="A53" s="15">
        <v>31</v>
      </c>
      <c r="B53" s="15">
        <v>1.1060000000000001</v>
      </c>
      <c r="C53" s="15">
        <f t="shared" si="1"/>
        <v>1.1074244099999999</v>
      </c>
      <c r="D53" s="189">
        <f t="shared" si="2"/>
        <v>0.12878933092222608</v>
      </c>
      <c r="E53" s="150">
        <v>25.48</v>
      </c>
      <c r="F53" s="150">
        <v>1.1499999999999999</v>
      </c>
      <c r="G53" s="150">
        <f t="shared" si="3"/>
        <v>1.1504047255821197</v>
      </c>
      <c r="H53" s="146">
        <f t="shared" si="0"/>
        <v>3.5193528879981867E-2</v>
      </c>
      <c r="I53" s="150">
        <f t="shared" si="4"/>
        <v>293.02</v>
      </c>
      <c r="J53" s="15">
        <v>21.38</v>
      </c>
      <c r="K53" s="15">
        <v>1.1499999999999999</v>
      </c>
      <c r="L53" s="99">
        <f t="shared" si="7"/>
        <v>1.150825433249568</v>
      </c>
      <c r="M53" s="189">
        <f t="shared" si="5"/>
        <v>7.1776804310267395E-2</v>
      </c>
      <c r="N53" s="15">
        <f t="shared" si="6"/>
        <v>245.87</v>
      </c>
      <c r="O53" s="15"/>
      <c r="P53" s="15"/>
      <c r="Q53" s="15"/>
    </row>
    <row r="54" spans="1:17" s="6" customFormat="1" ht="15" customHeight="1">
      <c r="A54" s="15">
        <v>32</v>
      </c>
      <c r="B54" s="15">
        <v>1.109</v>
      </c>
      <c r="C54" s="15">
        <f t="shared" si="1"/>
        <v>1.1103193600000001</v>
      </c>
      <c r="D54" s="189">
        <f t="shared" si="2"/>
        <v>0.11896844003607779</v>
      </c>
      <c r="E54" s="150">
        <v>26.24</v>
      </c>
      <c r="F54" s="150">
        <v>1.155</v>
      </c>
      <c r="G54" s="150">
        <f t="shared" si="3"/>
        <v>1.1553736252761677</v>
      </c>
      <c r="H54" s="146">
        <f t="shared" si="0"/>
        <v>3.234850875910722E-2</v>
      </c>
      <c r="I54" s="150">
        <f t="shared" si="4"/>
        <v>303.07</v>
      </c>
      <c r="J54" s="15">
        <v>22.03</v>
      </c>
      <c r="K54" s="15">
        <v>1.155</v>
      </c>
      <c r="L54" s="99">
        <f t="shared" si="7"/>
        <v>1.1559211518375778</v>
      </c>
      <c r="M54" s="189">
        <f t="shared" si="5"/>
        <v>7.9753405850891232E-2</v>
      </c>
      <c r="N54" s="15">
        <f t="shared" si="6"/>
        <v>254.45</v>
      </c>
      <c r="O54" s="15"/>
      <c r="P54" s="15"/>
      <c r="Q54" s="15"/>
    </row>
    <row r="55" spans="1:17" s="6" customFormat="1" ht="15" customHeight="1">
      <c r="A55" s="15">
        <v>33</v>
      </c>
      <c r="B55" s="15">
        <v>1.1120000000000001</v>
      </c>
      <c r="C55" s="15">
        <f t="shared" si="1"/>
        <v>1.11318761</v>
      </c>
      <c r="D55" s="189">
        <f t="shared" si="2"/>
        <v>0.1067994604316452</v>
      </c>
      <c r="E55" s="150">
        <v>27</v>
      </c>
      <c r="F55" s="150">
        <v>1.1599999999999999</v>
      </c>
      <c r="G55" s="150">
        <f t="shared" si="3"/>
        <v>1.1603570141081994</v>
      </c>
      <c r="H55" s="146">
        <f t="shared" si="0"/>
        <v>3.0777078293055021E-2</v>
      </c>
      <c r="I55" s="150">
        <f t="shared" si="4"/>
        <v>313.2</v>
      </c>
      <c r="J55" s="15">
        <v>22.67</v>
      </c>
      <c r="K55" s="15">
        <v>1.1599999999999999</v>
      </c>
      <c r="L55" s="99">
        <f t="shared" si="7"/>
        <v>1.1609497453155899</v>
      </c>
      <c r="M55" s="189">
        <f t="shared" si="5"/>
        <v>8.1874596171551767E-2</v>
      </c>
      <c r="N55" s="15">
        <f t="shared" si="6"/>
        <v>262.97000000000003</v>
      </c>
      <c r="O55" s="15"/>
      <c r="P55" s="15"/>
      <c r="Q55" s="15"/>
    </row>
    <row r="56" spans="1:17" s="6" customFormat="1" ht="15" customHeight="1">
      <c r="A56" s="15">
        <v>34</v>
      </c>
      <c r="B56" s="15">
        <v>1.1140000000000001</v>
      </c>
      <c r="C56" s="15">
        <f t="shared" si="1"/>
        <v>1.1160321600000001</v>
      </c>
      <c r="D56" s="189">
        <f t="shared" si="2"/>
        <v>0.18242010771992365</v>
      </c>
      <c r="E56" s="150">
        <v>27.76</v>
      </c>
      <c r="F56" s="150">
        <v>1.165</v>
      </c>
      <c r="G56" s="150">
        <f t="shared" si="3"/>
        <v>1.1653534380549702</v>
      </c>
      <c r="H56" s="146">
        <f t="shared" si="0"/>
        <v>3.0338030469538476E-2</v>
      </c>
      <c r="I56" s="150">
        <f t="shared" si="4"/>
        <v>323.39999999999998</v>
      </c>
      <c r="J56" s="15">
        <v>23.31</v>
      </c>
      <c r="K56" s="15">
        <v>1.165</v>
      </c>
      <c r="L56" s="99">
        <f t="shared" si="7"/>
        <v>1.165989177334442</v>
      </c>
      <c r="M56" s="189">
        <f t="shared" si="5"/>
        <v>8.4907925703169643E-2</v>
      </c>
      <c r="N56" s="15">
        <f t="shared" si="6"/>
        <v>271.56</v>
      </c>
      <c r="O56" s="15"/>
      <c r="P56" s="15"/>
      <c r="Q56" s="15"/>
    </row>
    <row r="57" spans="1:17" s="6" customFormat="1" ht="15" customHeight="1">
      <c r="A57" s="15">
        <v>35</v>
      </c>
      <c r="B57" s="15">
        <v>1.117</v>
      </c>
      <c r="C57" s="15">
        <f t="shared" si="1"/>
        <v>1.1188562499999999</v>
      </c>
      <c r="D57" s="189">
        <f t="shared" si="2"/>
        <v>0.16618173679497697</v>
      </c>
      <c r="E57" s="150">
        <v>28.51</v>
      </c>
      <c r="F57" s="150">
        <v>1.17</v>
      </c>
      <c r="G57" s="150">
        <f t="shared" si="3"/>
        <v>1.1702954387114826</v>
      </c>
      <c r="H57" s="146">
        <f t="shared" si="0"/>
        <v>2.5251171921592465E-2</v>
      </c>
      <c r="I57" s="150">
        <f t="shared" si="4"/>
        <v>333.57</v>
      </c>
      <c r="J57" s="15">
        <v>23.95</v>
      </c>
      <c r="K57" s="15">
        <v>1.17</v>
      </c>
      <c r="L57" s="99">
        <f t="shared" si="7"/>
        <v>1.1710392347380392</v>
      </c>
      <c r="M57" s="189">
        <f t="shared" si="5"/>
        <v>8.8823481883695793E-2</v>
      </c>
      <c r="N57" s="15">
        <f t="shared" si="6"/>
        <v>280.22000000000003</v>
      </c>
      <c r="O57" s="15"/>
      <c r="P57" s="15"/>
      <c r="Q57" s="15"/>
    </row>
    <row r="58" spans="1:17" s="6" customFormat="1" ht="15" customHeight="1">
      <c r="A58" s="15">
        <v>36</v>
      </c>
      <c r="B58" s="15">
        <v>1.1200000000000001</v>
      </c>
      <c r="C58" s="15">
        <f t="shared" si="1"/>
        <v>1.1216633599999999</v>
      </c>
      <c r="D58" s="189">
        <f t="shared" si="2"/>
        <v>0.14851428571426611</v>
      </c>
      <c r="E58" s="150">
        <v>29.25</v>
      </c>
      <c r="F58" s="150">
        <v>1.175</v>
      </c>
      <c r="G58" s="150">
        <f t="shared" si="3"/>
        <v>1.175181120993231</v>
      </c>
      <c r="H58" s="146">
        <f t="shared" si="0"/>
        <v>1.5414552615402257E-2</v>
      </c>
      <c r="I58" s="150">
        <f t="shared" si="4"/>
        <v>343.69</v>
      </c>
      <c r="J58" s="15">
        <v>24.58</v>
      </c>
      <c r="K58" s="15">
        <v>1.175</v>
      </c>
      <c r="L58" s="99">
        <f t="shared" si="7"/>
        <v>1.1760206757019831</v>
      </c>
      <c r="M58" s="189">
        <f t="shared" si="5"/>
        <v>8.6866017190047121E-2</v>
      </c>
      <c r="N58" s="15">
        <f t="shared" si="6"/>
        <v>288.82</v>
      </c>
      <c r="O58" s="15"/>
      <c r="P58" s="15"/>
      <c r="Q58" s="15"/>
    </row>
    <row r="59" spans="1:17" s="6" customFormat="1" ht="15" customHeight="1">
      <c r="A59" s="15">
        <v>37</v>
      </c>
      <c r="B59" s="15">
        <v>1.1220000000000001</v>
      </c>
      <c r="C59" s="15">
        <f t="shared" si="1"/>
        <v>1.1244572099999999</v>
      </c>
      <c r="D59" s="189">
        <f t="shared" si="2"/>
        <v>0.21900267379677049</v>
      </c>
      <c r="E59" s="150">
        <v>30</v>
      </c>
      <c r="F59" s="150">
        <v>1.18</v>
      </c>
      <c r="G59" s="150">
        <f t="shared" si="3"/>
        <v>1.1801410377072983</v>
      </c>
      <c r="H59" s="146">
        <f t="shared" si="0"/>
        <v>1.195234807613064E-2</v>
      </c>
      <c r="I59" s="150">
        <f t="shared" si="4"/>
        <v>354</v>
      </c>
      <c r="J59" s="15">
        <v>25.21</v>
      </c>
      <c r="K59" s="15">
        <v>1.18</v>
      </c>
      <c r="L59" s="99">
        <f t="shared" si="7"/>
        <v>1.1810123538909412</v>
      </c>
      <c r="M59" s="189">
        <f t="shared" si="5"/>
        <v>8.5792702622138228E-2</v>
      </c>
      <c r="N59" s="15">
        <f t="shared" si="6"/>
        <v>297.48</v>
      </c>
      <c r="O59" s="15"/>
      <c r="P59" s="15"/>
      <c r="Q59" s="15"/>
    </row>
    <row r="60" spans="1:17" s="6" customFormat="1" ht="15" customHeight="1">
      <c r="A60" s="15">
        <v>38</v>
      </c>
      <c r="B60" s="15">
        <v>1.125</v>
      </c>
      <c r="C60" s="15">
        <f t="shared" si="1"/>
        <v>1.12724176</v>
      </c>
      <c r="D60" s="189">
        <f t="shared" si="2"/>
        <v>0.19926755555555392</v>
      </c>
      <c r="E60" s="150">
        <v>30.74</v>
      </c>
      <c r="F60" s="150">
        <v>1.1850000000000001</v>
      </c>
      <c r="G60" s="150">
        <f t="shared" si="3"/>
        <v>1.1850414270924614</v>
      </c>
      <c r="H60" s="146">
        <f t="shared" si="0"/>
        <v>3.4959571697345715E-3</v>
      </c>
      <c r="I60" s="150">
        <f t="shared" si="4"/>
        <v>364.27</v>
      </c>
      <c r="J60" s="15">
        <v>25.84</v>
      </c>
      <c r="K60" s="15">
        <v>1.1850000000000001</v>
      </c>
      <c r="L60" s="99">
        <f t="shared" si="7"/>
        <v>1.1860144043060354</v>
      </c>
      <c r="M60" s="189">
        <f t="shared" si="5"/>
        <v>8.5603738905939905E-2</v>
      </c>
      <c r="N60" s="15">
        <f t="shared" si="6"/>
        <v>306.2</v>
      </c>
      <c r="O60" s="15"/>
      <c r="P60" s="15"/>
      <c r="Q60" s="15"/>
    </row>
    <row r="61" spans="1:17" s="6" customFormat="1" ht="15" customHeight="1">
      <c r="A61" s="15">
        <v>39</v>
      </c>
      <c r="B61" s="15">
        <v>1.127</v>
      </c>
      <c r="C61" s="15">
        <f t="shared" si="1"/>
        <v>1.13002121</v>
      </c>
      <c r="D61" s="189">
        <f t="shared" si="2"/>
        <v>0.26807542147293667</v>
      </c>
      <c r="E61" s="150">
        <v>31.47</v>
      </c>
      <c r="F61" s="150">
        <v>1.19</v>
      </c>
      <c r="G61" s="150">
        <f t="shared" si="3"/>
        <v>1.189880544747046</v>
      </c>
      <c r="H61" s="146">
        <f t="shared" si="0"/>
        <v>-1.0038256550754758E-2</v>
      </c>
      <c r="I61" s="150">
        <f t="shared" si="4"/>
        <v>374.49</v>
      </c>
      <c r="J61" s="15">
        <v>26.47</v>
      </c>
      <c r="K61" s="15">
        <v>1.19</v>
      </c>
      <c r="L61" s="99">
        <f t="shared" si="7"/>
        <v>1.1910270644426157</v>
      </c>
      <c r="M61" s="189">
        <f t="shared" si="5"/>
        <v>8.6307936354268852E-2</v>
      </c>
      <c r="N61" s="15">
        <f t="shared" si="6"/>
        <v>314.99</v>
      </c>
      <c r="O61" s="15"/>
      <c r="P61" s="15"/>
      <c r="Q61" s="15"/>
    </row>
    <row r="62" spans="1:17" s="6" customFormat="1" ht="15" customHeight="1">
      <c r="A62" s="15">
        <v>40</v>
      </c>
      <c r="B62" s="15">
        <v>1.1299999999999999</v>
      </c>
      <c r="C62" s="15">
        <f t="shared" si="1"/>
        <v>1.1328</v>
      </c>
      <c r="D62" s="189">
        <f t="shared" si="2"/>
        <v>0.24778761061948107</v>
      </c>
      <c r="E62" s="150">
        <v>32.21</v>
      </c>
      <c r="F62" s="150">
        <v>1.1950000000000001</v>
      </c>
      <c r="G62" s="150">
        <f t="shared" si="3"/>
        <v>1.1947894515997239</v>
      </c>
      <c r="H62" s="146">
        <f t="shared" si="0"/>
        <v>-1.7619112993817795E-2</v>
      </c>
      <c r="I62" s="150">
        <f t="shared" si="4"/>
        <v>384.91</v>
      </c>
      <c r="J62" s="15">
        <v>27.1</v>
      </c>
      <c r="K62" s="15">
        <v>1.1950000000000001</v>
      </c>
      <c r="L62" s="99">
        <f t="shared" si="7"/>
        <v>1.1960506696254114</v>
      </c>
      <c r="M62" s="189">
        <f t="shared" si="5"/>
        <v>8.7922144385886011E-2</v>
      </c>
      <c r="N62" s="15">
        <f t="shared" si="6"/>
        <v>323.85000000000002</v>
      </c>
      <c r="O62" s="15"/>
      <c r="P62" s="15"/>
      <c r="Q62" s="15"/>
    </row>
    <row r="63" spans="1:17" s="6" customFormat="1" ht="15" customHeight="1">
      <c r="A63" s="15">
        <v>41</v>
      </c>
      <c r="B63" s="15">
        <v>1.133</v>
      </c>
      <c r="C63" s="15">
        <f t="shared" si="1"/>
        <v>1.1355828100000001</v>
      </c>
      <c r="D63" s="189">
        <f t="shared" si="2"/>
        <v>0.22796204766108089</v>
      </c>
      <c r="E63" s="150">
        <v>32.94</v>
      </c>
      <c r="F63" s="150">
        <v>1.2</v>
      </c>
      <c r="G63" s="150">
        <f t="shared" si="3"/>
        <v>1.1996339612692333</v>
      </c>
      <c r="H63" s="146">
        <f t="shared" si="0"/>
        <v>-3.0503227563890199E-2</v>
      </c>
      <c r="I63" s="150">
        <f t="shared" si="4"/>
        <v>395.28</v>
      </c>
      <c r="J63" s="15">
        <v>27.72</v>
      </c>
      <c r="K63" s="15">
        <v>1.2</v>
      </c>
      <c r="L63" s="99">
        <f t="shared" si="7"/>
        <v>1.2010056366550528</v>
      </c>
      <c r="M63" s="189">
        <f t="shared" si="5"/>
        <v>8.3803054587735154E-2</v>
      </c>
      <c r="N63" s="15">
        <f t="shared" si="6"/>
        <v>332.64</v>
      </c>
      <c r="O63" s="15"/>
      <c r="P63" s="15"/>
      <c r="Q63" s="15"/>
    </row>
    <row r="64" spans="1:17" s="6" customFormat="1" ht="15" customHeight="1">
      <c r="A64" s="15">
        <v>42</v>
      </c>
      <c r="B64" s="15">
        <v>1.1359999999999999</v>
      </c>
      <c r="C64" s="15">
        <f t="shared" si="1"/>
        <v>1.1383745599999999</v>
      </c>
      <c r="D64" s="189">
        <f t="shared" si="2"/>
        <v>0.2090281690140868</v>
      </c>
      <c r="E64" s="150">
        <v>33.68</v>
      </c>
      <c r="F64" s="150">
        <v>1.2050000000000001</v>
      </c>
      <c r="G64" s="150">
        <f t="shared" si="3"/>
        <v>1.2045452380712891</v>
      </c>
      <c r="H64" s="146">
        <f t="shared" si="0"/>
        <v>-3.7739579146138354E-2</v>
      </c>
      <c r="I64" s="150">
        <f t="shared" si="4"/>
        <v>405.84</v>
      </c>
      <c r="J64" s="15">
        <v>28.33</v>
      </c>
      <c r="K64" s="15">
        <v>1.2050000000000001</v>
      </c>
      <c r="L64" s="99">
        <f t="shared" si="7"/>
        <v>1.2058919123000515</v>
      </c>
      <c r="M64" s="189">
        <f t="shared" si="5"/>
        <v>7.4017618261533469E-2</v>
      </c>
      <c r="N64" s="15">
        <f t="shared" si="6"/>
        <v>341.38</v>
      </c>
      <c r="O64" s="15"/>
      <c r="P64" s="15"/>
      <c r="Q64" s="15"/>
    </row>
    <row r="65" spans="1:17" s="6" customFormat="1" ht="15" customHeight="1">
      <c r="A65" s="15">
        <v>43</v>
      </c>
      <c r="B65" s="15">
        <v>1.1379999999999999</v>
      </c>
      <c r="C65" s="15">
        <f t="shared" si="1"/>
        <v>1.14118041</v>
      </c>
      <c r="D65" s="189">
        <f t="shared" si="2"/>
        <v>0.27947363796134744</v>
      </c>
      <c r="E65" s="150">
        <v>34.409999999999997</v>
      </c>
      <c r="F65" s="150">
        <v>1.21</v>
      </c>
      <c r="G65" s="150">
        <f t="shared" si="3"/>
        <v>1.2093889924143877</v>
      </c>
      <c r="H65" s="146">
        <f t="shared" si="0"/>
        <v>-5.0496494678700633E-2</v>
      </c>
      <c r="I65" s="150">
        <f t="shared" si="4"/>
        <v>416.36</v>
      </c>
      <c r="J65" s="15">
        <v>28.95</v>
      </c>
      <c r="K65" s="15">
        <v>1.21</v>
      </c>
      <c r="L65" s="99">
        <f t="shared" si="7"/>
        <v>1.2108702649006431</v>
      </c>
      <c r="M65" s="189">
        <f t="shared" si="5"/>
        <v>7.1922719061415299E-2</v>
      </c>
      <c r="N65" s="15">
        <f t="shared" si="6"/>
        <v>350.3</v>
      </c>
      <c r="O65" s="15"/>
      <c r="P65" s="15"/>
      <c r="Q65" s="15"/>
    </row>
    <row r="66" spans="1:17" s="6" customFormat="1" ht="15" customHeight="1">
      <c r="A66" s="15">
        <v>44</v>
      </c>
      <c r="B66" s="15">
        <v>1.141</v>
      </c>
      <c r="C66" s="15">
        <f t="shared" si="1"/>
        <v>1.14400576</v>
      </c>
      <c r="D66" s="189">
        <f t="shared" si="2"/>
        <v>0.2634320771253259</v>
      </c>
      <c r="E66" s="150">
        <v>35.159999999999997</v>
      </c>
      <c r="F66" s="150">
        <v>1.2150000000000001</v>
      </c>
      <c r="G66" s="150">
        <f t="shared" si="3"/>
        <v>1.214362621412802</v>
      </c>
      <c r="H66" s="146">
        <f t="shared" si="0"/>
        <v>-5.2459142979262068E-2</v>
      </c>
      <c r="I66" s="150">
        <f t="shared" si="4"/>
        <v>427.19</v>
      </c>
      <c r="J66" s="15">
        <v>29.57</v>
      </c>
      <c r="K66" s="15">
        <v>1.2150000000000001</v>
      </c>
      <c r="L66" s="99">
        <f t="shared" si="7"/>
        <v>1.2158613298263661</v>
      </c>
      <c r="M66" s="189">
        <f t="shared" si="5"/>
        <v>7.0891343733826953E-2</v>
      </c>
      <c r="N66" s="15">
        <f t="shared" si="6"/>
        <v>359.28</v>
      </c>
      <c r="O66" s="15"/>
      <c r="P66" s="15"/>
      <c r="Q66" s="15"/>
    </row>
    <row r="67" spans="1:17" s="6" customFormat="1" ht="15" customHeight="1">
      <c r="A67" s="15">
        <v>45</v>
      </c>
      <c r="B67" s="15">
        <v>1.143</v>
      </c>
      <c r="C67" s="15">
        <f t="shared" si="1"/>
        <v>1.1468562499999999</v>
      </c>
      <c r="D67" s="189">
        <f t="shared" si="2"/>
        <v>0.33737970253717359</v>
      </c>
      <c r="E67" s="150">
        <v>35.93</v>
      </c>
      <c r="F67" s="150">
        <v>1.22</v>
      </c>
      <c r="G67" s="150">
        <f t="shared" si="3"/>
        <v>1.2194641297336013</v>
      </c>
      <c r="H67" s="146">
        <f t="shared" si="0"/>
        <v>-4.3923792327760225E-2</v>
      </c>
      <c r="I67" s="150">
        <f t="shared" si="4"/>
        <v>438.35</v>
      </c>
      <c r="J67" s="15">
        <v>30.18</v>
      </c>
      <c r="K67" s="15">
        <v>1.22</v>
      </c>
      <c r="L67" s="99">
        <f t="shared" si="7"/>
        <v>1.2207849931619303</v>
      </c>
      <c r="M67" s="189">
        <f t="shared" si="5"/>
        <v>6.4343701797571276E-2</v>
      </c>
      <c r="N67" s="15">
        <f t="shared" si="6"/>
        <v>368.2</v>
      </c>
      <c r="O67" s="15"/>
      <c r="P67" s="15"/>
      <c r="Q67" s="15"/>
    </row>
    <row r="68" spans="1:17" s="6" customFormat="1" ht="15" customHeight="1">
      <c r="A68" s="15">
        <v>46</v>
      </c>
      <c r="B68" s="15">
        <v>1.1459999999999999</v>
      </c>
      <c r="C68" s="15">
        <f t="shared" si="1"/>
        <v>1.1497377600000001</v>
      </c>
      <c r="D68" s="189">
        <f t="shared" si="2"/>
        <v>0.32615706806283995</v>
      </c>
      <c r="E68" s="150">
        <v>36.700000000000003</v>
      </c>
      <c r="F68" s="150">
        <v>1.2250000000000001</v>
      </c>
      <c r="G68" s="150">
        <f t="shared" si="3"/>
        <v>1.2245589899574534</v>
      </c>
      <c r="H68" s="146">
        <f t="shared" si="0"/>
        <v>-3.600081979973125E-2</v>
      </c>
      <c r="I68" s="150">
        <f t="shared" si="4"/>
        <v>449.58</v>
      </c>
      <c r="J68" s="15">
        <v>30.79</v>
      </c>
      <c r="K68" s="15">
        <v>1.2250000000000001</v>
      </c>
      <c r="L68" s="99">
        <f t="shared" si="7"/>
        <v>1.2257223957353149</v>
      </c>
      <c r="M68" s="189">
        <f t="shared" si="5"/>
        <v>5.8971080433865411E-2</v>
      </c>
      <c r="N68" s="15">
        <f t="shared" si="6"/>
        <v>377.18</v>
      </c>
      <c r="O68" s="15"/>
      <c r="P68" s="15"/>
      <c r="Q68" s="15"/>
    </row>
    <row r="69" spans="1:17" s="6" customFormat="1" ht="15" customHeight="1">
      <c r="A69" s="15">
        <v>47</v>
      </c>
      <c r="B69" s="15">
        <v>1.149</v>
      </c>
      <c r="C69" s="15">
        <f t="shared" si="1"/>
        <v>1.1526564100000001</v>
      </c>
      <c r="D69" s="189">
        <f t="shared" si="2"/>
        <v>0.31822541340296384</v>
      </c>
      <c r="E69" s="150">
        <v>37.479999999999997</v>
      </c>
      <c r="F69" s="150">
        <v>1.23</v>
      </c>
      <c r="G69" s="150">
        <f t="shared" si="3"/>
        <v>1.2297113319718012</v>
      </c>
      <c r="H69" s="146">
        <f t="shared" si="0"/>
        <v>-2.3468945382018221E-2</v>
      </c>
      <c r="I69" s="150">
        <f t="shared" si="4"/>
        <v>461</v>
      </c>
      <c r="J69" s="15">
        <v>31.4</v>
      </c>
      <c r="K69" s="15">
        <v>1.23</v>
      </c>
      <c r="L69" s="99">
        <f t="shared" si="7"/>
        <v>1.23067433776139</v>
      </c>
      <c r="M69" s="189">
        <f t="shared" si="5"/>
        <v>5.4824208243091983E-2</v>
      </c>
      <c r="N69" s="15">
        <f t="shared" si="6"/>
        <v>386.22</v>
      </c>
      <c r="O69" s="15"/>
      <c r="P69" s="15"/>
      <c r="Q69" s="15"/>
    </row>
    <row r="70" spans="1:17" s="6" customFormat="1" ht="15" customHeight="1">
      <c r="A70" s="15">
        <v>48</v>
      </c>
      <c r="B70" s="15">
        <v>1.1519999999999999</v>
      </c>
      <c r="C70" s="15">
        <f t="shared" si="1"/>
        <v>1.15561856</v>
      </c>
      <c r="D70" s="189">
        <f t="shared" si="2"/>
        <v>0.31411111111111534</v>
      </c>
      <c r="E70" s="150">
        <v>38.25</v>
      </c>
      <c r="F70" s="150">
        <v>1.2350000000000001</v>
      </c>
      <c r="G70" s="150">
        <f t="shared" si="3"/>
        <v>1.2347871528801877</v>
      </c>
      <c r="H70" s="146">
        <f t="shared" si="0"/>
        <v>-1.723458460019419E-2</v>
      </c>
      <c r="I70" s="150">
        <f t="shared" si="4"/>
        <v>472.39</v>
      </c>
      <c r="J70" s="15">
        <v>32.01</v>
      </c>
      <c r="K70" s="15">
        <v>1.2350000000000001</v>
      </c>
      <c r="L70" s="99">
        <f t="shared" si="7"/>
        <v>1.2356416732256763</v>
      </c>
      <c r="M70" s="189">
        <f t="shared" si="5"/>
        <v>5.195734620859993E-2</v>
      </c>
      <c r="N70" s="15">
        <f t="shared" si="6"/>
        <v>395.32</v>
      </c>
      <c r="O70" s="15"/>
      <c r="P70" s="15"/>
      <c r="Q70" s="15"/>
    </row>
    <row r="71" spans="1:17" s="6" customFormat="1" ht="15" customHeight="1">
      <c r="A71" s="15">
        <v>49</v>
      </c>
      <c r="B71" s="15">
        <v>1.1539999999999999</v>
      </c>
      <c r="C71" s="15">
        <f t="shared" si="1"/>
        <v>1.15863081</v>
      </c>
      <c r="D71" s="189">
        <f t="shared" si="2"/>
        <v>0.40128336221837929</v>
      </c>
      <c r="E71" s="150">
        <v>39.020000000000003</v>
      </c>
      <c r="F71" s="150">
        <v>1.24</v>
      </c>
      <c r="G71" s="150">
        <f t="shared" si="3"/>
        <v>1.2398506904345266</v>
      </c>
      <c r="H71" s="146">
        <f t="shared" si="0"/>
        <v>-1.204109398979292E-2</v>
      </c>
      <c r="I71" s="150">
        <f t="shared" si="4"/>
        <v>483.85</v>
      </c>
      <c r="J71" s="15">
        <v>32.61</v>
      </c>
      <c r="K71" s="15">
        <v>1.24</v>
      </c>
      <c r="L71" s="99">
        <f t="shared" si="7"/>
        <v>1.240543470620572</v>
      </c>
      <c r="M71" s="189">
        <f t="shared" si="5"/>
        <v>4.3828275852582949E-2</v>
      </c>
      <c r="N71" s="15">
        <f t="shared" si="6"/>
        <v>404.36</v>
      </c>
      <c r="O71" s="15"/>
      <c r="P71" s="15"/>
      <c r="Q71" s="15"/>
    </row>
    <row r="72" spans="1:17" s="6" customFormat="1" ht="15" customHeight="1">
      <c r="A72" s="15">
        <v>50</v>
      </c>
      <c r="B72" s="15">
        <v>1.157</v>
      </c>
      <c r="C72" s="15">
        <f t="shared" si="1"/>
        <v>1.1617</v>
      </c>
      <c r="D72" s="189">
        <f t="shared" si="2"/>
        <v>0.40622299049264704</v>
      </c>
      <c r="E72" s="150">
        <v>39.799999999999997</v>
      </c>
      <c r="F72" s="150">
        <v>1.2450000000000001</v>
      </c>
      <c r="G72" s="150">
        <f t="shared" si="3"/>
        <v>1.2449655388972332</v>
      </c>
      <c r="H72" s="146">
        <f t="shared" si="0"/>
        <v>-2.7679600616021885E-3</v>
      </c>
      <c r="I72" s="150">
        <f t="shared" si="4"/>
        <v>495.51</v>
      </c>
      <c r="J72" s="15">
        <v>33.22</v>
      </c>
      <c r="K72" s="15">
        <v>1.2450000000000001</v>
      </c>
      <c r="L72" s="99">
        <f t="shared" si="7"/>
        <v>1.2455440595309635</v>
      </c>
      <c r="M72" s="189">
        <f t="shared" si="5"/>
        <v>4.3699560719949397E-2</v>
      </c>
      <c r="N72" s="15">
        <f t="shared" si="6"/>
        <v>413.59</v>
      </c>
      <c r="O72" s="15"/>
      <c r="P72" s="15"/>
      <c r="Q72" s="15"/>
    </row>
    <row r="73" spans="1:17" s="6" customFormat="1" ht="15" customHeight="1">
      <c r="A73" s="15"/>
      <c r="B73" s="15"/>
      <c r="C73" s="15"/>
      <c r="D73" s="15"/>
      <c r="E73" s="150">
        <v>40.58</v>
      </c>
      <c r="F73" s="150">
        <v>1.25</v>
      </c>
      <c r="G73" s="150">
        <f t="shared" si="3"/>
        <v>1.2500638979718053</v>
      </c>
      <c r="H73" s="146">
        <f t="shared" si="0"/>
        <v>5.1118377444225871E-3</v>
      </c>
      <c r="I73" s="150">
        <f t="shared" si="4"/>
        <v>507.25</v>
      </c>
      <c r="J73" s="15">
        <v>33.82</v>
      </c>
      <c r="K73" s="15">
        <v>1.25</v>
      </c>
      <c r="L73" s="99">
        <f t="shared" si="7"/>
        <v>1.2504804422598204</v>
      </c>
      <c r="M73" s="189">
        <f t="shared" si="5"/>
        <v>3.8435380785628581E-2</v>
      </c>
      <c r="N73" s="15">
        <f t="shared" si="6"/>
        <v>422.75</v>
      </c>
      <c r="O73" s="15"/>
      <c r="P73" s="15"/>
      <c r="Q73" s="15"/>
    </row>
    <row r="74" spans="1:17" s="6" customFormat="1" ht="15" customHeight="1">
      <c r="A74" s="15"/>
      <c r="B74" s="15"/>
      <c r="C74" s="15"/>
      <c r="D74" s="15"/>
      <c r="E74" s="150">
        <v>41.36</v>
      </c>
      <c r="F74" s="150">
        <v>1.2550000000000101</v>
      </c>
      <c r="G74" s="150">
        <f t="shared" si="3"/>
        <v>1.2551438149791356</v>
      </c>
      <c r="H74" s="146">
        <f t="shared" si="0"/>
        <v>1.1459360886495745E-2</v>
      </c>
      <c r="I74" s="150">
        <f t="shared" si="4"/>
        <v>519.07000000000005</v>
      </c>
      <c r="J74" s="15">
        <v>34.42</v>
      </c>
      <c r="K74" s="15">
        <v>1.2549999999999999</v>
      </c>
      <c r="L74" s="99">
        <f t="shared" si="7"/>
        <v>1.2554354328443778</v>
      </c>
      <c r="M74" s="189">
        <f t="shared" si="5"/>
        <v>3.4695844173534572E-2</v>
      </c>
      <c r="N74" s="15">
        <f t="shared" si="6"/>
        <v>431.97</v>
      </c>
      <c r="O74" s="15"/>
      <c r="P74" s="15"/>
      <c r="Q74" s="15"/>
    </row>
    <row r="75" spans="1:17" s="6" customFormat="1" ht="15" customHeight="1">
      <c r="A75" s="15"/>
      <c r="B75" s="15"/>
      <c r="C75" s="15"/>
      <c r="D75" s="15"/>
      <c r="E75" s="150">
        <v>42.14</v>
      </c>
      <c r="F75" s="150">
        <v>1.26</v>
      </c>
      <c r="G75" s="150">
        <f t="shared" si="3"/>
        <v>1.2602033427419927</v>
      </c>
      <c r="H75" s="146">
        <f t="shared" si="0"/>
        <v>1.6138312856566688E-2</v>
      </c>
      <c r="I75" s="150">
        <f t="shared" si="4"/>
        <v>530.96</v>
      </c>
      <c r="J75" s="15">
        <v>35.01</v>
      </c>
      <c r="K75" s="15">
        <v>1.26</v>
      </c>
      <c r="L75" s="99">
        <f t="shared" si="7"/>
        <v>1.2603269653952183</v>
      </c>
      <c r="M75" s="189">
        <f t="shared" si="5"/>
        <v>2.5949634541131698E-2</v>
      </c>
      <c r="N75" s="15">
        <f t="shared" si="6"/>
        <v>441.13</v>
      </c>
      <c r="O75" s="15"/>
      <c r="P75" s="15"/>
      <c r="Q75" s="15"/>
    </row>
    <row r="76" spans="1:17" s="6" customFormat="1" ht="15" customHeight="1">
      <c r="A76" s="15"/>
      <c r="B76" s="15"/>
      <c r="C76" s="15"/>
      <c r="D76" s="15"/>
      <c r="E76" s="150">
        <v>42.92</v>
      </c>
      <c r="F76" s="150">
        <v>1.2650000000000099</v>
      </c>
      <c r="G76" s="150">
        <f t="shared" si="3"/>
        <v>1.2652405425628546</v>
      </c>
      <c r="H76" s="146">
        <f t="shared" si="0"/>
        <v>1.9015222359262302E-2</v>
      </c>
      <c r="I76" s="150">
        <f t="shared" si="4"/>
        <v>542.94000000000005</v>
      </c>
      <c r="J76" s="15">
        <v>35.6</v>
      </c>
      <c r="K76" s="15">
        <v>1.2649999999999999</v>
      </c>
      <c r="L76" s="99">
        <f t="shared" si="7"/>
        <v>1.2652384554009188</v>
      </c>
      <c r="M76" s="189">
        <f t="shared" si="5"/>
        <v>1.885022932165498E-2</v>
      </c>
      <c r="N76" s="15">
        <f t="shared" si="6"/>
        <v>450.34</v>
      </c>
      <c r="O76" s="15"/>
      <c r="P76" s="15"/>
      <c r="Q76" s="15"/>
    </row>
    <row r="77" spans="1:17" s="6" customFormat="1" ht="15" customHeight="1">
      <c r="A77" s="15"/>
      <c r="B77" s="15"/>
      <c r="C77" s="15"/>
      <c r="D77" s="15"/>
      <c r="E77" s="150">
        <v>43.7</v>
      </c>
      <c r="F77" s="150">
        <v>1.27</v>
      </c>
      <c r="G77" s="150">
        <f t="shared" si="3"/>
        <v>1.2702534872017379</v>
      </c>
      <c r="H77" s="146">
        <f t="shared" si="0"/>
        <v>1.995962218408668E-2</v>
      </c>
      <c r="I77" s="150">
        <f t="shared" si="4"/>
        <v>554.99</v>
      </c>
      <c r="J77" s="15">
        <v>36.19</v>
      </c>
      <c r="K77" s="15">
        <v>1.27</v>
      </c>
      <c r="L77" s="99">
        <f t="shared" si="7"/>
        <v>1.2701709134417543</v>
      </c>
      <c r="M77" s="189">
        <f t="shared" si="5"/>
        <v>1.3457751319231423E-2</v>
      </c>
      <c r="N77" s="15">
        <f t="shared" si="6"/>
        <v>459.61</v>
      </c>
      <c r="O77" s="15"/>
      <c r="P77" s="15"/>
      <c r="Q77" s="15"/>
    </row>
    <row r="78" spans="1:17" s="6" customFormat="1" ht="15" customHeight="1">
      <c r="A78" s="15"/>
      <c r="B78" s="15"/>
      <c r="C78" s="15"/>
      <c r="D78" s="15"/>
      <c r="E78" s="150">
        <v>44.48</v>
      </c>
      <c r="F78" s="150">
        <v>1.2750000000000099</v>
      </c>
      <c r="G78" s="150">
        <f t="shared" si="3"/>
        <v>1.275240263854033</v>
      </c>
      <c r="H78" s="146">
        <f t="shared" si="0"/>
        <v>1.8844223844948309E-2</v>
      </c>
      <c r="I78" s="150">
        <f t="shared" si="4"/>
        <v>567.12</v>
      </c>
      <c r="J78" s="15">
        <v>36.78</v>
      </c>
      <c r="K78" s="15">
        <v>1.2749999999999999</v>
      </c>
      <c r="L78" s="99">
        <f t="shared" si="7"/>
        <v>1.2751253697600085</v>
      </c>
      <c r="M78" s="189">
        <f t="shared" si="5"/>
        <v>9.832922353611169E-3</v>
      </c>
      <c r="N78" s="15">
        <f t="shared" si="6"/>
        <v>468.95</v>
      </c>
      <c r="O78" s="15"/>
      <c r="P78" s="15"/>
      <c r="Q78" s="15"/>
    </row>
    <row r="79" spans="1:17" s="6" customFormat="1" ht="15" customHeight="1">
      <c r="A79" s="15"/>
      <c r="B79" s="15"/>
      <c r="C79" s="15"/>
      <c r="D79" s="15"/>
      <c r="E79" s="150">
        <v>45.27</v>
      </c>
      <c r="F79" s="150">
        <v>1.28000000000001</v>
      </c>
      <c r="G79" s="150">
        <f t="shared" si="3"/>
        <v>1.2802623599842393</v>
      </c>
      <c r="H79" s="146">
        <f t="shared" si="0"/>
        <v>2.0496873767913822E-2</v>
      </c>
      <c r="I79" s="150">
        <f t="shared" si="4"/>
        <v>579.46</v>
      </c>
      <c r="J79" s="15">
        <v>37.36</v>
      </c>
      <c r="K79" s="15">
        <v>1.28</v>
      </c>
      <c r="L79" s="99">
        <f t="shared" si="7"/>
        <v>1.280018308669282</v>
      </c>
      <c r="M79" s="189">
        <f t="shared" si="5"/>
        <v>1.4303647876551251E-3</v>
      </c>
      <c r="N79" s="15">
        <f t="shared" si="6"/>
        <v>478.21</v>
      </c>
      <c r="O79" s="15"/>
      <c r="P79" s="15"/>
      <c r="Q79" s="15"/>
    </row>
    <row r="80" spans="1:17" s="6" customFormat="1" ht="15" customHeight="1">
      <c r="A80" s="15"/>
      <c r="B80" s="15"/>
      <c r="C80" s="15"/>
      <c r="D80" s="15"/>
      <c r="E80" s="150">
        <v>46.06</v>
      </c>
      <c r="F80" s="150">
        <v>1.2850000000000099</v>
      </c>
      <c r="G80" s="150">
        <f t="shared" si="3"/>
        <v>1.2852537207064672</v>
      </c>
      <c r="H80" s="146">
        <f t="shared" si="0"/>
        <v>1.9744802058928944E-2</v>
      </c>
      <c r="I80" s="150">
        <f t="shared" si="4"/>
        <v>591.87</v>
      </c>
      <c r="J80" s="15">
        <v>37.950000000000003</v>
      </c>
      <c r="K80" s="15">
        <v>1.2849999999999999</v>
      </c>
      <c r="L80" s="99">
        <f t="shared" si="7"/>
        <v>1.2850194966835728</v>
      </c>
      <c r="M80" s="189">
        <f t="shared" si="5"/>
        <v>1.5172516399165931E-3</v>
      </c>
      <c r="N80" s="15">
        <f t="shared" si="6"/>
        <v>487.66</v>
      </c>
      <c r="O80" s="15"/>
      <c r="P80" s="15"/>
      <c r="Q80" s="15"/>
    </row>
    <row r="81" spans="1:17" s="6" customFormat="1" ht="15" customHeight="1">
      <c r="A81" s="15"/>
      <c r="B81" s="15"/>
      <c r="C81" s="15"/>
      <c r="D81" s="15"/>
      <c r="E81" s="150">
        <v>46.85</v>
      </c>
      <c r="F81" s="150">
        <v>1.29000000000001</v>
      </c>
      <c r="G81" s="150">
        <f t="shared" si="3"/>
        <v>1.2902124227628891</v>
      </c>
      <c r="H81" s="146">
        <f t="shared" si="0"/>
        <v>1.6466880843335346E-2</v>
      </c>
      <c r="I81" s="150">
        <f t="shared" si="4"/>
        <v>604.37</v>
      </c>
      <c r="J81" s="15">
        <v>38.53</v>
      </c>
      <c r="K81" s="15">
        <v>1.29</v>
      </c>
      <c r="L81" s="99">
        <f t="shared" si="7"/>
        <v>1.2899604321496505</v>
      </c>
      <c r="M81" s="189">
        <f t="shared" si="5"/>
        <v>-3.0672752208938869E-3</v>
      </c>
      <c r="N81" s="15">
        <f t="shared" si="6"/>
        <v>497.04</v>
      </c>
      <c r="O81" s="15"/>
      <c r="P81" s="15"/>
      <c r="Q81" s="15"/>
    </row>
    <row r="82" spans="1:17" s="6" customFormat="1" ht="15" customHeight="1">
      <c r="A82" s="15"/>
      <c r="B82" s="15"/>
      <c r="C82" s="15"/>
      <c r="D82" s="15"/>
      <c r="E82" s="150">
        <v>47.63</v>
      </c>
      <c r="F82" s="150">
        <v>1.2950000000000099</v>
      </c>
      <c r="G82" s="150">
        <f t="shared" si="3"/>
        <v>1.2950744633948288</v>
      </c>
      <c r="H82" s="146">
        <f t="shared" si="0"/>
        <v>5.7500690979821086E-3</v>
      </c>
      <c r="I82" s="150">
        <f t="shared" si="4"/>
        <v>616.80999999999995</v>
      </c>
      <c r="J82" s="15">
        <v>39.1</v>
      </c>
      <c r="K82" s="15">
        <v>1.2949999999999999</v>
      </c>
      <c r="L82" s="99">
        <f t="shared" si="7"/>
        <v>1.2948408531062645</v>
      </c>
      <c r="M82" s="189">
        <f t="shared" si="5"/>
        <v>-1.2289335423584395E-2</v>
      </c>
      <c r="N82" s="15">
        <f t="shared" si="6"/>
        <v>506.35</v>
      </c>
      <c r="O82" s="15"/>
      <c r="P82" s="15"/>
      <c r="Q82" s="15"/>
    </row>
    <row r="83" spans="1:17" s="6" customFormat="1" ht="15" customHeight="1">
      <c r="A83" s="15"/>
      <c r="B83" s="15"/>
      <c r="C83" s="15"/>
      <c r="D83" s="15"/>
      <c r="E83" s="150">
        <v>48.42</v>
      </c>
      <c r="F83" s="150">
        <v>1.30000000000001</v>
      </c>
      <c r="G83" s="150">
        <f t="shared" si="3"/>
        <v>1.2999626652452041</v>
      </c>
      <c r="H83" s="146">
        <f t="shared" si="0"/>
        <v>-2.8719042158415128E-3</v>
      </c>
      <c r="I83" s="150">
        <f t="shared" si="4"/>
        <v>629.46</v>
      </c>
      <c r="J83" s="15">
        <v>39.68</v>
      </c>
      <c r="K83" s="15">
        <v>1.3</v>
      </c>
      <c r="L83" s="99">
        <f t="shared" si="7"/>
        <v>1.2998330119355459</v>
      </c>
      <c r="M83" s="189">
        <f t="shared" si="5"/>
        <v>-1.2845235727241791E-2</v>
      </c>
      <c r="N83" s="15">
        <f t="shared" si="6"/>
        <v>515.84</v>
      </c>
      <c r="O83" s="15"/>
      <c r="P83" s="15"/>
      <c r="Q83" s="15"/>
    </row>
    <row r="84" spans="1:17" s="6" customFormat="1" ht="15" customHeight="1">
      <c r="A84" s="15"/>
      <c r="B84" s="15"/>
      <c r="C84" s="15"/>
      <c r="D84" s="15"/>
      <c r="E84" s="150">
        <v>49.21</v>
      </c>
      <c r="F84" s="150">
        <v>1.3050000000000099</v>
      </c>
      <c r="G84" s="150">
        <f t="shared" si="3"/>
        <v>1.3048126411192709</v>
      </c>
      <c r="H84" s="146">
        <f t="shared" si="0"/>
        <v>-1.4357002355483692E-2</v>
      </c>
      <c r="I84" s="150">
        <f t="shared" si="4"/>
        <v>642.19000000000005</v>
      </c>
      <c r="J84" s="15">
        <v>40.25</v>
      </c>
      <c r="K84" s="15">
        <v>1.3049999999999999</v>
      </c>
      <c r="L84" s="99">
        <f t="shared" si="7"/>
        <v>1.3047657513769997</v>
      </c>
      <c r="M84" s="189">
        <f t="shared" si="5"/>
        <v>-1.7950086053659383E-2</v>
      </c>
      <c r="N84" s="15">
        <f t="shared" si="6"/>
        <v>525.26</v>
      </c>
      <c r="O84" s="15"/>
      <c r="P84" s="15"/>
      <c r="Q84" s="15"/>
    </row>
    <row r="85" spans="1:17" s="6" customFormat="1" ht="15" customHeight="1">
      <c r="A85" s="15"/>
      <c r="B85" s="15"/>
      <c r="C85" s="15"/>
      <c r="D85" s="15"/>
      <c r="E85" s="150">
        <v>50</v>
      </c>
      <c r="F85" s="150">
        <v>1.31000000000001</v>
      </c>
      <c r="G85" s="150">
        <f t="shared" si="3"/>
        <v>1.3096225975264031</v>
      </c>
      <c r="H85" s="146">
        <f t="shared" si="0"/>
        <v>-2.8809349130301927E-2</v>
      </c>
      <c r="I85" s="150">
        <f t="shared" si="4"/>
        <v>655</v>
      </c>
      <c r="J85" s="15">
        <v>40.82</v>
      </c>
      <c r="K85" s="15">
        <v>1.31</v>
      </c>
      <c r="L85" s="99">
        <f t="shared" si="7"/>
        <v>1.3097258858201994</v>
      </c>
      <c r="M85" s="189">
        <f t="shared" si="5"/>
        <v>-2.0924746549664947E-2</v>
      </c>
      <c r="N85" s="15">
        <f t="shared" si="6"/>
        <v>534.74</v>
      </c>
      <c r="O85" s="15"/>
      <c r="P85" s="15"/>
      <c r="Q85" s="15"/>
    </row>
    <row r="86" spans="1:17" s="6" customFormat="1" ht="15" customHeight="1">
      <c r="A86" s="15"/>
      <c r="B86" s="15"/>
      <c r="C86" s="15"/>
      <c r="D86" s="15"/>
      <c r="E86" s="150">
        <v>50.85</v>
      </c>
      <c r="F86" s="150">
        <v>1.3150000000000099</v>
      </c>
      <c r="G86" s="150">
        <f t="shared" si="3"/>
        <v>1.314751166580522</v>
      </c>
      <c r="H86" s="146">
        <f t="shared" si="0"/>
        <v>-1.8922693497178011E-2</v>
      </c>
      <c r="I86" s="150">
        <f t="shared" si="4"/>
        <v>668.68</v>
      </c>
      <c r="J86" s="15">
        <v>41.39</v>
      </c>
      <c r="K86" s="15">
        <v>1.3149999999999999</v>
      </c>
      <c r="L86" s="99">
        <f t="shared" si="7"/>
        <v>1.3147143780849491</v>
      </c>
      <c r="M86" s="189">
        <f t="shared" si="5"/>
        <v>-2.1720297722500538E-2</v>
      </c>
      <c r="N86" s="15">
        <f t="shared" si="6"/>
        <v>544.28</v>
      </c>
      <c r="O86" s="15"/>
      <c r="P86" s="15"/>
      <c r="Q86" s="15"/>
    </row>
    <row r="87" spans="1:17" s="6" customFormat="1" ht="15" customHeight="1">
      <c r="A87" s="15"/>
      <c r="B87" s="15"/>
      <c r="C87" s="15"/>
      <c r="D87" s="15"/>
      <c r="E87" s="150">
        <v>51.71</v>
      </c>
      <c r="F87" s="150">
        <v>1.3200000000000101</v>
      </c>
      <c r="G87" s="150">
        <f t="shared" si="3"/>
        <v>1.3198886840599453</v>
      </c>
      <c r="H87" s="146">
        <f t="shared" ref="H87:H128" si="8">(G87-F87)/F87*100</f>
        <v>-8.4330257624809189E-3</v>
      </c>
      <c r="I87" s="150">
        <f t="shared" si="4"/>
        <v>682.57</v>
      </c>
      <c r="J87" s="15">
        <v>41.95</v>
      </c>
      <c r="K87" s="15">
        <v>1.32</v>
      </c>
      <c r="L87" s="99">
        <f t="shared" si="7"/>
        <v>1.3196438925705662</v>
      </c>
      <c r="M87" s="189">
        <f t="shared" si="5"/>
        <v>-2.6977835563167896E-2</v>
      </c>
      <c r="N87" s="15">
        <f t="shared" si="6"/>
        <v>553.74</v>
      </c>
      <c r="O87" s="15"/>
      <c r="P87" s="15"/>
      <c r="Q87" s="15"/>
    </row>
    <row r="88" spans="1:17" s="6" customFormat="1" ht="15" customHeight="1">
      <c r="A88" s="15"/>
      <c r="B88" s="15"/>
      <c r="C88" s="15"/>
      <c r="D88" s="15"/>
      <c r="E88" s="150">
        <v>52.56</v>
      </c>
      <c r="F88" s="150">
        <v>1.3250000000000099</v>
      </c>
      <c r="G88" s="150">
        <f t="shared" ref="G88:G128" si="9" xml:space="preserve"> 0.9933411 + 0.006338*E88 - 0.000024627*(E88-45.2708)^2 - 0.00000065456*(E88-45.2708)^3 + 0.0000000026352*(E88-45.2708)^4 + 0.00000000008595*(E88-45.2708)^5</f>
        <v>1.3249135889850367</v>
      </c>
      <c r="H88" s="146">
        <f t="shared" si="8"/>
        <v>-6.5215860357129935E-3</v>
      </c>
      <c r="I88" s="150">
        <f t="shared" ref="I88:I128" si="10">ROUND(E88*10*F88,2)</f>
        <v>696.42</v>
      </c>
      <c r="J88" s="15">
        <v>42.51</v>
      </c>
      <c r="K88" s="15">
        <v>1.325</v>
      </c>
      <c r="L88" s="99">
        <f t="shared" si="7"/>
        <v>1.3246025933237784</v>
      </c>
      <c r="M88" s="189">
        <f t="shared" ref="M88:M151" si="11">(L88-K88)/K88*100</f>
        <v>-2.9992956695967382E-2</v>
      </c>
      <c r="N88" s="15">
        <f t="shared" si="6"/>
        <v>563.26</v>
      </c>
      <c r="O88" s="15"/>
      <c r="P88" s="15"/>
      <c r="Q88" s="15"/>
    </row>
    <row r="89" spans="1:17" s="6" customFormat="1" ht="15" customHeight="1">
      <c r="A89" s="15"/>
      <c r="B89" s="15"/>
      <c r="C89" s="15"/>
      <c r="D89" s="15"/>
      <c r="E89" s="150">
        <v>53.41</v>
      </c>
      <c r="F89" s="150">
        <v>1.3300000000000101</v>
      </c>
      <c r="G89" s="150">
        <f t="shared" si="9"/>
        <v>1.3298839256191197</v>
      </c>
      <c r="H89" s="146">
        <f t="shared" si="8"/>
        <v>-8.7273970594240555E-3</v>
      </c>
      <c r="I89" s="150">
        <f t="shared" si="10"/>
        <v>710.35</v>
      </c>
      <c r="J89" s="15">
        <v>43.07</v>
      </c>
      <c r="K89" s="15">
        <v>1.33</v>
      </c>
      <c r="L89" s="99">
        <f t="shared" ref="L89:L152" si="12">0.8923299+0.0100286*J89+ 6.4764*10^-5*(J89-52.4057)^2+1.7696*10^-7*(J89-52.4057)^3-2.6153*10^-8*(J89-52.4057)^4-3.917*10^-10*(J89-52.4057)^5</f>
        <v>1.3295913607792218</v>
      </c>
      <c r="M89" s="189">
        <f t="shared" si="11"/>
        <v>-3.0724753441975408E-2</v>
      </c>
      <c r="N89" s="15">
        <f t="shared" si="6"/>
        <v>572.83000000000004</v>
      </c>
      <c r="O89" s="15"/>
      <c r="P89" s="15"/>
      <c r="Q89" s="15"/>
    </row>
    <row r="90" spans="1:17" s="6" customFormat="1" ht="15" customHeight="1">
      <c r="A90" s="15"/>
      <c r="B90" s="15"/>
      <c r="C90" s="15"/>
      <c r="D90" s="15"/>
      <c r="E90" s="150">
        <v>54.27</v>
      </c>
      <c r="F90" s="150">
        <v>1.33500000000001</v>
      </c>
      <c r="G90" s="150">
        <f t="shared" si="9"/>
        <v>1.3348552370150968</v>
      </c>
      <c r="H90" s="146">
        <f t="shared" si="8"/>
        <v>-1.0843669281885427E-2</v>
      </c>
      <c r="I90" s="150">
        <f t="shared" si="10"/>
        <v>724.5</v>
      </c>
      <c r="J90" s="15">
        <v>43.62</v>
      </c>
      <c r="K90" s="15">
        <v>1.335</v>
      </c>
      <c r="L90" s="99">
        <f t="shared" si="12"/>
        <v>1.3345211457419839</v>
      </c>
      <c r="M90" s="189">
        <f t="shared" si="11"/>
        <v>-3.5869232810193372E-2</v>
      </c>
      <c r="N90" s="15">
        <f t="shared" si="6"/>
        <v>582.33000000000004</v>
      </c>
      <c r="O90" s="15"/>
      <c r="P90" s="15"/>
      <c r="Q90" s="15"/>
    </row>
    <row r="91" spans="1:17" s="6" customFormat="1" ht="15" customHeight="1">
      <c r="A91" s="15"/>
      <c r="B91" s="15"/>
      <c r="C91" s="15"/>
      <c r="D91" s="15"/>
      <c r="E91" s="150">
        <v>55.13</v>
      </c>
      <c r="F91" s="150">
        <v>1.3400000000000101</v>
      </c>
      <c r="G91" s="150">
        <f t="shared" si="9"/>
        <v>1.3397668081799328</v>
      </c>
      <c r="H91" s="146">
        <f t="shared" si="8"/>
        <v>-1.7402374632634596E-2</v>
      </c>
      <c r="I91" s="150">
        <f t="shared" si="10"/>
        <v>738.74</v>
      </c>
      <c r="J91" s="15">
        <v>44.17</v>
      </c>
      <c r="K91" s="15">
        <v>1.34</v>
      </c>
      <c r="L91" s="99">
        <f t="shared" si="12"/>
        <v>1.3394815686346577</v>
      </c>
      <c r="M91" s="189">
        <f t="shared" si="11"/>
        <v>-3.8688907861369651E-2</v>
      </c>
      <c r="N91" s="15">
        <f t="shared" si="6"/>
        <v>591.88</v>
      </c>
      <c r="O91" s="15"/>
      <c r="P91" s="15"/>
      <c r="Q91" s="15"/>
    </row>
    <row r="92" spans="1:17" s="6" customFormat="1" ht="15" customHeight="1">
      <c r="A92" s="15"/>
      <c r="B92" s="15"/>
      <c r="C92" s="15"/>
      <c r="D92" s="15"/>
      <c r="E92" s="150">
        <v>56.04</v>
      </c>
      <c r="F92" s="150">
        <v>1.34500000000001</v>
      </c>
      <c r="G92" s="150">
        <f t="shared" si="9"/>
        <v>1.3448968587642502</v>
      </c>
      <c r="H92" s="146">
        <f t="shared" si="8"/>
        <v>-7.6684933650347639E-3</v>
      </c>
      <c r="I92" s="150">
        <f t="shared" si="10"/>
        <v>753.74</v>
      </c>
      <c r="J92" s="15">
        <v>44.72</v>
      </c>
      <c r="K92" s="15">
        <v>1.345</v>
      </c>
      <c r="L92" s="99">
        <f t="shared" si="12"/>
        <v>1.3444734113554473</v>
      </c>
      <c r="M92" s="189">
        <f t="shared" si="11"/>
        <v>-3.9151572085701379E-2</v>
      </c>
      <c r="N92" s="15">
        <f t="shared" si="6"/>
        <v>601.48</v>
      </c>
      <c r="O92" s="15"/>
      <c r="P92" s="15"/>
      <c r="Q92" s="15"/>
    </row>
    <row r="93" spans="1:17" s="6" customFormat="1" ht="15" customHeight="1">
      <c r="A93" s="15"/>
      <c r="B93" s="15"/>
      <c r="C93" s="15"/>
      <c r="D93" s="15"/>
      <c r="E93" s="150">
        <v>56.95</v>
      </c>
      <c r="F93" s="150">
        <v>1.3500000000000101</v>
      </c>
      <c r="G93" s="150">
        <f t="shared" si="9"/>
        <v>1.3499559228810505</v>
      </c>
      <c r="H93" s="146">
        <f t="shared" si="8"/>
        <v>-3.2649717747848385E-3</v>
      </c>
      <c r="I93" s="150">
        <f t="shared" si="10"/>
        <v>768.83</v>
      </c>
      <c r="J93" s="15">
        <v>45.26</v>
      </c>
      <c r="K93" s="15">
        <v>1.35</v>
      </c>
      <c r="L93" s="99">
        <f t="shared" si="12"/>
        <v>1.349405796327888</v>
      </c>
      <c r="M93" s="189">
        <f t="shared" si="11"/>
        <v>-4.4015086823114669E-2</v>
      </c>
      <c r="N93" s="15">
        <f t="shared" si="6"/>
        <v>611.01</v>
      </c>
      <c r="O93" s="15"/>
      <c r="P93" s="15"/>
      <c r="Q93" s="15"/>
    </row>
    <row r="94" spans="1:17" s="6" customFormat="1" ht="15" customHeight="1">
      <c r="A94" s="15"/>
      <c r="B94" s="15"/>
      <c r="C94" s="15"/>
      <c r="D94" s="15"/>
      <c r="E94" s="150">
        <v>57.85</v>
      </c>
      <c r="F94" s="150">
        <v>1.35500000000001</v>
      </c>
      <c r="G94" s="150">
        <f t="shared" si="9"/>
        <v>1.3548876764271018</v>
      </c>
      <c r="H94" s="146">
        <f t="shared" si="8"/>
        <v>-8.289562576246072E-3</v>
      </c>
      <c r="I94" s="150">
        <f t="shared" si="10"/>
        <v>783.87</v>
      </c>
      <c r="J94" s="15">
        <v>45.8</v>
      </c>
      <c r="K94" s="15">
        <v>1.355</v>
      </c>
      <c r="L94" s="99">
        <f t="shared" si="12"/>
        <v>1.3543698978941261</v>
      </c>
      <c r="M94" s="189">
        <f t="shared" si="11"/>
        <v>-4.6502000433497157E-2</v>
      </c>
      <c r="N94" s="15">
        <f t="shared" si="6"/>
        <v>620.59</v>
      </c>
      <c r="O94" s="15"/>
      <c r="P94" s="15"/>
      <c r="Q94" s="15"/>
    </row>
    <row r="95" spans="1:17" s="6" customFormat="1" ht="15" customHeight="1">
      <c r="A95" s="15"/>
      <c r="B95" s="15"/>
      <c r="C95" s="15"/>
      <c r="D95" s="15"/>
      <c r="E95" s="150">
        <v>58.78</v>
      </c>
      <c r="F95" s="150">
        <v>1.3600000000000101</v>
      </c>
      <c r="G95" s="150">
        <f t="shared" si="9"/>
        <v>1.3599070309535835</v>
      </c>
      <c r="H95" s="146">
        <f t="shared" si="8"/>
        <v>-6.8359592960763171E-3</v>
      </c>
      <c r="I95" s="150">
        <f t="shared" si="10"/>
        <v>799.41</v>
      </c>
      <c r="J95" s="15">
        <v>46.33</v>
      </c>
      <c r="K95" s="15">
        <v>1.36</v>
      </c>
      <c r="L95" s="99">
        <f t="shared" si="12"/>
        <v>1.3592735617503249</v>
      </c>
      <c r="M95" s="189">
        <f t="shared" si="11"/>
        <v>-5.341457718200153E-2</v>
      </c>
      <c r="N95" s="15">
        <f t="shared" si="6"/>
        <v>630.09</v>
      </c>
      <c r="O95" s="15"/>
      <c r="P95" s="15"/>
      <c r="Q95" s="15"/>
    </row>
    <row r="96" spans="1:17" s="6" customFormat="1" ht="15" customHeight="1">
      <c r="A96" s="15"/>
      <c r="B96" s="15"/>
      <c r="C96" s="15"/>
      <c r="D96" s="15"/>
      <c r="E96" s="150">
        <v>59.69</v>
      </c>
      <c r="F96" s="150">
        <v>1.36500000000001</v>
      </c>
      <c r="G96" s="150">
        <f t="shared" si="9"/>
        <v>1.3647411923252448</v>
      </c>
      <c r="H96" s="146">
        <f t="shared" si="8"/>
        <v>-1.8960269213564713E-2</v>
      </c>
      <c r="I96" s="150">
        <f t="shared" si="10"/>
        <v>814.77</v>
      </c>
      <c r="J96" s="15">
        <v>46.86</v>
      </c>
      <c r="K96" s="15">
        <v>1.365</v>
      </c>
      <c r="L96" s="99">
        <f t="shared" si="12"/>
        <v>1.3642090350250746</v>
      </c>
      <c r="M96" s="189">
        <f t="shared" si="11"/>
        <v>-5.794615200918446E-2</v>
      </c>
      <c r="N96" s="15">
        <f t="shared" si="6"/>
        <v>639.64</v>
      </c>
      <c r="O96" s="15"/>
      <c r="P96" s="15"/>
      <c r="Q96" s="15"/>
    </row>
    <row r="97" spans="1:17" s="6" customFormat="1" ht="15" customHeight="1">
      <c r="A97" s="15"/>
      <c r="B97" s="15"/>
      <c r="C97" s="15"/>
      <c r="D97" s="15"/>
      <c r="E97" s="150">
        <v>60.67</v>
      </c>
      <c r="F97" s="150">
        <v>1.3700000000000101</v>
      </c>
      <c r="G97" s="150">
        <f t="shared" si="9"/>
        <v>1.3698599878258835</v>
      </c>
      <c r="H97" s="146">
        <f t="shared" si="8"/>
        <v>-1.0219866724571071E-2</v>
      </c>
      <c r="I97" s="150">
        <f t="shared" si="10"/>
        <v>831.18</v>
      </c>
      <c r="J97" s="15">
        <v>47.39</v>
      </c>
      <c r="K97" s="15">
        <v>1.37</v>
      </c>
      <c r="L97" s="99">
        <f t="shared" si="12"/>
        <v>1.3691769003926153</v>
      </c>
      <c r="M97" s="189">
        <f t="shared" si="11"/>
        <v>-6.0080263312759334E-2</v>
      </c>
      <c r="N97" s="15">
        <f t="shared" si="6"/>
        <v>649.24</v>
      </c>
      <c r="O97" s="15"/>
      <c r="P97" s="15"/>
      <c r="Q97" s="15"/>
    </row>
    <row r="98" spans="1:17" s="6" customFormat="1" ht="15" customHeight="1">
      <c r="A98" s="15"/>
      <c r="B98" s="15"/>
      <c r="C98" s="15"/>
      <c r="D98" s="15"/>
      <c r="E98" s="150">
        <v>61.69</v>
      </c>
      <c r="F98" s="150">
        <v>1.37500000000001</v>
      </c>
      <c r="G98" s="150">
        <f t="shared" si="9"/>
        <v>1.3750898338602464</v>
      </c>
      <c r="H98" s="146">
        <f t="shared" si="8"/>
        <v>6.5333716535578628E-3</v>
      </c>
      <c r="I98" s="150">
        <f t="shared" si="10"/>
        <v>848.24</v>
      </c>
      <c r="J98" s="15">
        <v>47.92</v>
      </c>
      <c r="K98" s="15">
        <v>1.375</v>
      </c>
      <c r="L98" s="99">
        <f t="shared" si="12"/>
        <v>1.3741777115689708</v>
      </c>
      <c r="M98" s="189">
        <f t="shared" si="11"/>
        <v>-5.9802794983938999E-2</v>
      </c>
      <c r="N98" s="15">
        <f t="shared" si="6"/>
        <v>658.9</v>
      </c>
      <c r="O98" s="15"/>
      <c r="P98" s="15"/>
      <c r="Q98" s="15"/>
    </row>
    <row r="99" spans="1:17" s="6" customFormat="1" ht="15" customHeight="1">
      <c r="A99" s="15"/>
      <c r="B99" s="15"/>
      <c r="C99" s="15"/>
      <c r="D99" s="15"/>
      <c r="E99" s="150">
        <v>62.7</v>
      </c>
      <c r="F99" s="150">
        <v>1.3800000000000101</v>
      </c>
      <c r="G99" s="150">
        <f t="shared" si="9"/>
        <v>1.3801683737971666</v>
      </c>
      <c r="H99" s="146">
        <f t="shared" si="8"/>
        <v>1.2200999793949688E-2</v>
      </c>
      <c r="I99" s="150">
        <f t="shared" si="10"/>
        <v>865.26</v>
      </c>
      <c r="J99" s="15">
        <v>48.45</v>
      </c>
      <c r="K99" s="15">
        <v>1.38</v>
      </c>
      <c r="L99" s="99">
        <f t="shared" si="12"/>
        <v>1.3792119913462624</v>
      </c>
      <c r="M99" s="189">
        <f t="shared" si="11"/>
        <v>-5.7102076357790965E-2</v>
      </c>
      <c r="N99" s="15">
        <f t="shared" si="6"/>
        <v>668.61</v>
      </c>
      <c r="O99" s="15"/>
      <c r="P99" s="15"/>
      <c r="Q99" s="15"/>
    </row>
    <row r="100" spans="1:17" s="6" customFormat="1" ht="15" customHeight="1">
      <c r="A100" s="15"/>
      <c r="B100" s="15"/>
      <c r="C100" s="15"/>
      <c r="D100" s="15"/>
      <c r="E100" s="150">
        <v>63.72</v>
      </c>
      <c r="F100" s="150">
        <v>1.38500000000001</v>
      </c>
      <c r="G100" s="150">
        <f t="shared" si="9"/>
        <v>1.385194721784736</v>
      </c>
      <c r="H100" s="146">
        <f t="shared" si="8"/>
        <v>1.4059334637257314E-2</v>
      </c>
      <c r="I100" s="150">
        <f t="shared" si="10"/>
        <v>882.52</v>
      </c>
      <c r="J100" s="15">
        <v>48.97</v>
      </c>
      <c r="K100" s="15">
        <v>1.385</v>
      </c>
      <c r="L100" s="99">
        <f t="shared" si="12"/>
        <v>1.3841842853334627</v>
      </c>
      <c r="M100" s="189">
        <f t="shared" si="11"/>
        <v>-5.8896365814966982E-2</v>
      </c>
      <c r="N100" s="15">
        <f t="shared" si="6"/>
        <v>678.23</v>
      </c>
      <c r="O100" s="15"/>
      <c r="P100" s="15"/>
      <c r="Q100" s="15"/>
    </row>
    <row r="101" spans="1:17" s="6" customFormat="1" ht="15" customHeight="1">
      <c r="A101" s="15"/>
      <c r="B101" s="15"/>
      <c r="C101" s="15"/>
      <c r="D101" s="15"/>
      <c r="E101" s="150">
        <v>64.739999999999995</v>
      </c>
      <c r="F101" s="150">
        <v>1.3900000000000099</v>
      </c>
      <c r="G101" s="150">
        <f t="shared" si="9"/>
        <v>1.3901168938853226</v>
      </c>
      <c r="H101" s="146">
        <f t="shared" si="8"/>
        <v>8.409632036882192E-3</v>
      </c>
      <c r="I101" s="150">
        <f t="shared" si="10"/>
        <v>899.89</v>
      </c>
      <c r="J101" s="15">
        <v>49.48</v>
      </c>
      <c r="K101" s="15">
        <v>1.3900000000000099</v>
      </c>
      <c r="L101" s="99">
        <f t="shared" si="12"/>
        <v>1.3890931258642054</v>
      </c>
      <c r="M101" s="189">
        <f t="shared" si="11"/>
        <v>-6.5242743583055693E-2</v>
      </c>
      <c r="N101" s="15">
        <f t="shared" si="6"/>
        <v>687.77</v>
      </c>
      <c r="O101" s="15"/>
      <c r="P101" s="15"/>
      <c r="Q101" s="15"/>
    </row>
    <row r="102" spans="1:17" s="6" customFormat="1" ht="15" customHeight="1">
      <c r="A102" s="15"/>
      <c r="B102" s="15"/>
      <c r="C102" s="15"/>
      <c r="D102" s="15"/>
      <c r="E102" s="150">
        <v>65.84</v>
      </c>
      <c r="F102" s="150">
        <v>1.39500000000001</v>
      </c>
      <c r="G102" s="150">
        <f t="shared" si="9"/>
        <v>1.3953073070704014</v>
      </c>
      <c r="H102" s="146">
        <f t="shared" si="8"/>
        <v>2.2029180673218036E-2</v>
      </c>
      <c r="I102" s="150">
        <f t="shared" si="10"/>
        <v>918.47</v>
      </c>
      <c r="J102" s="15">
        <v>49.99</v>
      </c>
      <c r="K102" s="15">
        <v>1.395</v>
      </c>
      <c r="L102" s="99">
        <f t="shared" si="12"/>
        <v>1.3940341982014013</v>
      </c>
      <c r="M102" s="189">
        <f t="shared" si="11"/>
        <v>-6.923310384220295E-2</v>
      </c>
      <c r="N102" s="15">
        <f t="shared" si="6"/>
        <v>697.36</v>
      </c>
      <c r="O102" s="15"/>
      <c r="P102" s="15"/>
      <c r="Q102" s="15"/>
    </row>
    <row r="103" spans="1:17" s="6" customFormat="1" ht="15" customHeight="1">
      <c r="A103" s="15"/>
      <c r="B103" s="15"/>
      <c r="C103" s="15"/>
      <c r="D103" s="15"/>
      <c r="E103" s="150">
        <v>66.97</v>
      </c>
      <c r="F103" s="150">
        <v>1.4000000000000099</v>
      </c>
      <c r="G103" s="150">
        <f t="shared" si="9"/>
        <v>1.4005111734823914</v>
      </c>
      <c r="H103" s="146">
        <f t="shared" si="8"/>
        <v>3.6512391598678279E-2</v>
      </c>
      <c r="I103" s="150">
        <f t="shared" si="10"/>
        <v>937.58</v>
      </c>
      <c r="J103" s="15">
        <v>50.5</v>
      </c>
      <c r="K103" s="15">
        <v>1.4000000000000099</v>
      </c>
      <c r="L103" s="99">
        <f t="shared" si="12"/>
        <v>1.3990078431154036</v>
      </c>
      <c r="M103" s="189">
        <f t="shared" si="11"/>
        <v>-7.0868348900449421E-2</v>
      </c>
      <c r="N103" s="15">
        <f t="shared" si="6"/>
        <v>707</v>
      </c>
      <c r="O103" s="15"/>
      <c r="P103" s="15"/>
      <c r="Q103" s="15"/>
    </row>
    <row r="104" spans="1:17" s="6" customFormat="1" ht="15" customHeight="1">
      <c r="A104" s="15"/>
      <c r="B104" s="15"/>
      <c r="C104" s="15"/>
      <c r="D104" s="15"/>
      <c r="E104" s="150">
        <v>68.099999999999994</v>
      </c>
      <c r="F104" s="150">
        <v>1.40500000000001</v>
      </c>
      <c r="G104" s="150">
        <f t="shared" si="9"/>
        <v>1.40558480744076</v>
      </c>
      <c r="H104" s="146">
        <f t="shared" si="8"/>
        <v>4.1623305391455721E-2</v>
      </c>
      <c r="I104" s="150">
        <f t="shared" si="10"/>
        <v>956.81</v>
      </c>
      <c r="J104" s="15">
        <v>51.01</v>
      </c>
      <c r="K104" s="15">
        <v>1.405</v>
      </c>
      <c r="L104" s="99">
        <f t="shared" si="12"/>
        <v>1.4040143665950151</v>
      </c>
      <c r="M104" s="189">
        <f t="shared" si="11"/>
        <v>-7.0151843771168704E-2</v>
      </c>
      <c r="N104" s="15">
        <f t="shared" si="6"/>
        <v>716.69</v>
      </c>
      <c r="O104" s="15"/>
      <c r="P104" s="15"/>
      <c r="Q104" s="15"/>
    </row>
    <row r="105" spans="1:17" s="6" customFormat="1" ht="15" customHeight="1">
      <c r="A105" s="15"/>
      <c r="B105" s="15"/>
      <c r="C105" s="15"/>
      <c r="D105" s="15"/>
      <c r="E105" s="150">
        <v>69.23</v>
      </c>
      <c r="F105" s="150">
        <v>1.4100000000000099</v>
      </c>
      <c r="G105" s="150">
        <f t="shared" si="9"/>
        <v>1.4105282647541364</v>
      </c>
      <c r="H105" s="146">
        <f t="shared" si="8"/>
        <v>3.746558539904115E-2</v>
      </c>
      <c r="I105" s="150">
        <f t="shared" si="10"/>
        <v>976.14</v>
      </c>
      <c r="J105" s="15">
        <v>51.52</v>
      </c>
      <c r="K105" s="15">
        <v>1.4100000000000099</v>
      </c>
      <c r="L105" s="99">
        <f t="shared" si="12"/>
        <v>1.4090540382257299</v>
      </c>
      <c r="M105" s="189">
        <f t="shared" si="11"/>
        <v>-6.7089487537585965E-2</v>
      </c>
      <c r="N105" s="15">
        <f t="shared" si="6"/>
        <v>726.43</v>
      </c>
      <c r="O105" s="15"/>
      <c r="P105" s="15"/>
      <c r="Q105" s="15"/>
    </row>
    <row r="106" spans="1:17" s="6" customFormat="1" ht="15" customHeight="1">
      <c r="A106" s="15"/>
      <c r="B106" s="15"/>
      <c r="C106" s="15"/>
      <c r="D106" s="15"/>
      <c r="E106" s="150">
        <v>70.39</v>
      </c>
      <c r="F106" s="150">
        <v>1.41500000000001</v>
      </c>
      <c r="G106" s="150">
        <f t="shared" si="9"/>
        <v>1.4154681308939971</v>
      </c>
      <c r="H106" s="146">
        <f t="shared" si="8"/>
        <v>3.3083455405449769E-2</v>
      </c>
      <c r="I106" s="150">
        <f t="shared" si="10"/>
        <v>996.02</v>
      </c>
      <c r="J106" s="15">
        <v>52.02</v>
      </c>
      <c r="K106" s="15">
        <v>1.415</v>
      </c>
      <c r="L106" s="99">
        <f t="shared" si="12"/>
        <v>1.4140272958542921</v>
      </c>
      <c r="M106" s="189">
        <f t="shared" si="11"/>
        <v>-6.8742342452857708E-2</v>
      </c>
      <c r="N106" s="15">
        <f t="shared" si="6"/>
        <v>736.08</v>
      </c>
      <c r="O106" s="15"/>
      <c r="P106" s="15"/>
      <c r="Q106" s="15"/>
    </row>
    <row r="107" spans="1:17" s="6" customFormat="1" ht="15" customHeight="1">
      <c r="A107" s="15"/>
      <c r="B107" s="15"/>
      <c r="C107" s="15"/>
      <c r="D107" s="15"/>
      <c r="E107" s="150">
        <v>71.63</v>
      </c>
      <c r="F107" s="150">
        <v>1.4200000000000099</v>
      </c>
      <c r="G107" s="150">
        <f t="shared" si="9"/>
        <v>1.4205989183482335</v>
      </c>
      <c r="H107" s="146">
        <f t="shared" si="8"/>
        <v>4.2177348466447939E-2</v>
      </c>
      <c r="I107" s="150">
        <f t="shared" si="10"/>
        <v>1017.15</v>
      </c>
      <c r="J107" s="15">
        <v>52.51</v>
      </c>
      <c r="K107" s="15">
        <v>1.4200000000000099</v>
      </c>
      <c r="L107" s="99">
        <f t="shared" si="12"/>
        <v>1.41893239073221</v>
      </c>
      <c r="M107" s="189">
        <f t="shared" si="11"/>
        <v>-7.5183751253514841E-2</v>
      </c>
      <c r="N107" s="15">
        <f t="shared" si="6"/>
        <v>745.64</v>
      </c>
      <c r="O107" s="15"/>
      <c r="P107" s="15"/>
      <c r="Q107" s="15"/>
    </row>
    <row r="108" spans="1:17" s="6" customFormat="1" ht="15" customHeight="1">
      <c r="A108" s="15"/>
      <c r="B108" s="15"/>
      <c r="C108" s="15"/>
      <c r="D108" s="15"/>
      <c r="E108" s="150">
        <v>72.86</v>
      </c>
      <c r="F108" s="150">
        <v>1.42500000000001</v>
      </c>
      <c r="G108" s="150">
        <f t="shared" si="9"/>
        <v>1.4255375116310924</v>
      </c>
      <c r="H108" s="146">
        <f t="shared" si="8"/>
        <v>3.7720114461922478E-2</v>
      </c>
      <c r="I108" s="150">
        <f t="shared" si="10"/>
        <v>1038.26</v>
      </c>
      <c r="J108" s="15">
        <v>53.01</v>
      </c>
      <c r="K108" s="15">
        <v>1.425</v>
      </c>
      <c r="L108" s="99">
        <f t="shared" si="12"/>
        <v>1.4239696719515846</v>
      </c>
      <c r="M108" s="189">
        <f t="shared" si="11"/>
        <v>-7.2303722695818071E-2</v>
      </c>
      <c r="N108" s="15">
        <f t="shared" si="6"/>
        <v>755.39</v>
      </c>
      <c r="O108" s="15"/>
      <c r="P108" s="15"/>
      <c r="Q108" s="15"/>
    </row>
    <row r="109" spans="1:17" s="6" customFormat="1" ht="15" customHeight="1">
      <c r="A109" s="15"/>
      <c r="B109" s="15"/>
      <c r="C109" s="15"/>
      <c r="D109" s="15"/>
      <c r="E109" s="150">
        <v>74.09</v>
      </c>
      <c r="F109" s="150">
        <v>1.4300000000000099</v>
      </c>
      <c r="G109" s="150">
        <f t="shared" si="9"/>
        <v>1.4303287572219856</v>
      </c>
      <c r="H109" s="146">
        <f t="shared" si="8"/>
        <v>2.299001552277417E-2</v>
      </c>
      <c r="I109" s="150">
        <f t="shared" si="10"/>
        <v>1059.49</v>
      </c>
      <c r="J109" s="15">
        <v>53.5</v>
      </c>
      <c r="K109" s="15">
        <v>1.4300000000000099</v>
      </c>
      <c r="L109" s="99">
        <f t="shared" si="12"/>
        <v>1.4289377481770875</v>
      </c>
      <c r="M109" s="189">
        <f t="shared" si="11"/>
        <v>-7.4283344260307943E-2</v>
      </c>
      <c r="N109" s="15">
        <f t="shared" si="6"/>
        <v>765.05</v>
      </c>
      <c r="O109" s="15"/>
      <c r="P109" s="15"/>
      <c r="Q109" s="15"/>
    </row>
    <row r="110" spans="1:17" s="6" customFormat="1" ht="15" customHeight="1">
      <c r="A110" s="15"/>
      <c r="B110" s="15"/>
      <c r="C110" s="15"/>
      <c r="D110" s="15"/>
      <c r="E110" s="150">
        <v>75.349999999999994</v>
      </c>
      <c r="F110" s="150">
        <v>1.43500000000001</v>
      </c>
      <c r="G110" s="150">
        <f t="shared" si="9"/>
        <v>1.4350878991972951</v>
      </c>
      <c r="H110" s="146">
        <f t="shared" si="8"/>
        <v>6.1253796017437922E-3</v>
      </c>
      <c r="I110" s="150">
        <f t="shared" si="10"/>
        <v>1081.27</v>
      </c>
      <c r="J110" s="15">
        <v>54</v>
      </c>
      <c r="K110" s="15">
        <v>1.43500000000001</v>
      </c>
      <c r="L110" s="99">
        <f t="shared" si="12"/>
        <v>1.4340394607563911</v>
      </c>
      <c r="M110" s="189">
        <f t="shared" si="11"/>
        <v>-6.6936532656371714E-2</v>
      </c>
      <c r="N110" s="15">
        <f t="shared" si="6"/>
        <v>774.9</v>
      </c>
      <c r="O110" s="15"/>
      <c r="P110" s="15"/>
      <c r="Q110" s="15"/>
    </row>
    <row r="111" spans="1:17" s="6" customFormat="1" ht="15" customHeight="1">
      <c r="A111" s="15"/>
      <c r="B111" s="15"/>
      <c r="C111" s="15"/>
      <c r="D111" s="15"/>
      <c r="E111" s="150">
        <v>76.709999999999994</v>
      </c>
      <c r="F111" s="150">
        <v>1.4400000000000099</v>
      </c>
      <c r="G111" s="150">
        <f t="shared" si="9"/>
        <v>1.4400611074628178</v>
      </c>
      <c r="H111" s="146">
        <f t="shared" si="8"/>
        <v>4.2435738061008237E-3</v>
      </c>
      <c r="I111" s="150">
        <f t="shared" si="10"/>
        <v>1104.6199999999999</v>
      </c>
      <c r="J111" s="15">
        <v>54.49</v>
      </c>
      <c r="K111" s="15">
        <v>1.4400000000000099</v>
      </c>
      <c r="L111" s="99">
        <f t="shared" si="12"/>
        <v>1.4390707620158145</v>
      </c>
      <c r="M111" s="189">
        <f t="shared" si="11"/>
        <v>-6.4530415569125879E-2</v>
      </c>
      <c r="N111" s="15">
        <f t="shared" si="6"/>
        <v>784.66</v>
      </c>
      <c r="O111" s="15"/>
      <c r="P111" s="15"/>
      <c r="Q111" s="15"/>
    </row>
    <row r="112" spans="1:17" s="6" customFormat="1" ht="15" customHeight="1">
      <c r="A112" s="15"/>
      <c r="B112" s="15"/>
      <c r="C112" s="15"/>
      <c r="D112" s="15"/>
      <c r="E112" s="150">
        <v>78.069999999999993</v>
      </c>
      <c r="F112" s="150">
        <v>1.4450000000000101</v>
      </c>
      <c r="G112" s="150">
        <f t="shared" si="9"/>
        <v>1.4448715644710608</v>
      </c>
      <c r="H112" s="146">
        <f t="shared" si="8"/>
        <v>-8.8882718996024009E-3</v>
      </c>
      <c r="I112" s="150">
        <f t="shared" si="10"/>
        <v>1128.1099999999999</v>
      </c>
      <c r="J112" s="15">
        <v>54.97</v>
      </c>
      <c r="K112" s="15">
        <v>1.4450000000000101</v>
      </c>
      <c r="L112" s="99">
        <f t="shared" si="12"/>
        <v>1.4440297160143045</v>
      </c>
      <c r="M112" s="189">
        <f t="shared" si="11"/>
        <v>-6.7147680671662754E-2</v>
      </c>
      <c r="N112" s="15">
        <f t="shared" si="6"/>
        <v>794.32</v>
      </c>
      <c r="O112" s="15"/>
      <c r="P112" s="15"/>
      <c r="Q112" s="15"/>
    </row>
    <row r="113" spans="1:17" s="6" customFormat="1" ht="15" customHeight="1">
      <c r="A113" s="15"/>
      <c r="B113" s="15"/>
      <c r="C113" s="15"/>
      <c r="D113" s="15"/>
      <c r="E113" s="150">
        <v>79.430000000000007</v>
      </c>
      <c r="F113" s="150">
        <v>1.4500000000000099</v>
      </c>
      <c r="G113" s="150">
        <f t="shared" si="9"/>
        <v>1.4495278896331749</v>
      </c>
      <c r="H113" s="146">
        <f t="shared" si="8"/>
        <v>-3.2559335643795116E-2</v>
      </c>
      <c r="I113" s="150">
        <f t="shared" si="10"/>
        <v>1151.74</v>
      </c>
      <c r="J113" s="15">
        <v>55.45</v>
      </c>
      <c r="K113" s="15">
        <v>1.4500000000000099</v>
      </c>
      <c r="L113" s="99">
        <f t="shared" si="12"/>
        <v>1.4490186313529108</v>
      </c>
      <c r="M113" s="189">
        <f t="shared" si="11"/>
        <v>-6.7680596351667816E-2</v>
      </c>
      <c r="N113" s="15">
        <f t="shared" si="6"/>
        <v>804.03</v>
      </c>
      <c r="O113" s="15"/>
      <c r="P113" s="15"/>
      <c r="Q113" s="15"/>
    </row>
    <row r="114" spans="1:17" s="6" customFormat="1" ht="15" customHeight="1">
      <c r="A114" s="15"/>
      <c r="B114" s="15"/>
      <c r="C114" s="15"/>
      <c r="D114" s="15"/>
      <c r="E114" s="150">
        <v>80.88</v>
      </c>
      <c r="F114" s="150">
        <v>1.4550000000000101</v>
      </c>
      <c r="G114" s="150">
        <f t="shared" si="9"/>
        <v>1.4543338607893768</v>
      </c>
      <c r="H114" s="146">
        <f t="shared" si="8"/>
        <v>-4.5782763617408517E-2</v>
      </c>
      <c r="I114" s="150">
        <f t="shared" si="10"/>
        <v>1176.8</v>
      </c>
      <c r="J114" s="15">
        <v>55.93</v>
      </c>
      <c r="K114" s="15">
        <v>1.4550000000000101</v>
      </c>
      <c r="L114" s="99">
        <f t="shared" si="12"/>
        <v>1.454037410202353</v>
      </c>
      <c r="M114" s="189">
        <f t="shared" si="11"/>
        <v>-6.6157374409419836E-2</v>
      </c>
      <c r="N114" s="15">
        <f t="shared" si="6"/>
        <v>813.78</v>
      </c>
      <c r="O114" s="15"/>
      <c r="P114" s="15"/>
      <c r="Q114" s="15"/>
    </row>
    <row r="115" spans="1:17" s="6" customFormat="1" ht="15" customHeight="1">
      <c r="A115" s="15"/>
      <c r="B115" s="15"/>
      <c r="C115" s="15"/>
      <c r="D115" s="15"/>
      <c r="E115" s="150">
        <v>82.39</v>
      </c>
      <c r="F115" s="150">
        <v>1.46000000000001</v>
      </c>
      <c r="G115" s="150">
        <f t="shared" si="9"/>
        <v>1.4591795541381649</v>
      </c>
      <c r="H115" s="146">
        <f t="shared" si="8"/>
        <v>-5.6194922044180626E-2</v>
      </c>
      <c r="I115" s="150">
        <f t="shared" si="10"/>
        <v>1202.8900000000001</v>
      </c>
      <c r="J115" s="15">
        <v>56.41</v>
      </c>
      <c r="K115" s="15">
        <v>1.46000000000001</v>
      </c>
      <c r="L115" s="99">
        <f t="shared" si="12"/>
        <v>1.4590859138178731</v>
      </c>
      <c r="M115" s="189">
        <f t="shared" si="11"/>
        <v>-6.260864261211202E-2</v>
      </c>
      <c r="N115" s="15">
        <f t="shared" si="6"/>
        <v>823.59</v>
      </c>
      <c r="O115" s="15"/>
      <c r="P115" s="15"/>
      <c r="Q115" s="15"/>
    </row>
    <row r="116" spans="1:17" s="6" customFormat="1" ht="15" customHeight="1">
      <c r="A116" s="15"/>
      <c r="B116" s="15"/>
      <c r="C116" s="15"/>
      <c r="D116" s="15"/>
      <c r="E116" s="150">
        <v>83.91</v>
      </c>
      <c r="F116" s="150">
        <v>1.4650000000000101</v>
      </c>
      <c r="G116" s="150">
        <f t="shared" si="9"/>
        <v>1.463911240495273</v>
      </c>
      <c r="H116" s="146">
        <f t="shared" si="8"/>
        <v>-7.4318054930858204E-2</v>
      </c>
      <c r="I116" s="150">
        <f t="shared" si="10"/>
        <v>1229.28</v>
      </c>
      <c r="J116" s="15">
        <v>56.89</v>
      </c>
      <c r="K116" s="15">
        <v>1.4650000000000101</v>
      </c>
      <c r="L116" s="99">
        <f t="shared" si="12"/>
        <v>1.4641639613415494</v>
      </c>
      <c r="M116" s="189">
        <f t="shared" si="11"/>
        <v>-5.7067485219160954E-2</v>
      </c>
      <c r="N116" s="15">
        <f t="shared" si="6"/>
        <v>833.44</v>
      </c>
      <c r="O116" s="15"/>
      <c r="P116" s="15"/>
      <c r="Q116" s="15"/>
    </row>
    <row r="117" spans="1:17" s="6" customFormat="1" ht="15" customHeight="1">
      <c r="A117" s="15"/>
      <c r="B117" s="15"/>
      <c r="C117" s="15"/>
      <c r="D117" s="15"/>
      <c r="E117" s="150">
        <v>85.5</v>
      </c>
      <c r="F117" s="150">
        <v>1.47000000000001</v>
      </c>
      <c r="G117" s="150">
        <f t="shared" si="9"/>
        <v>1.4687263606345893</v>
      </c>
      <c r="H117" s="146">
        <f t="shared" si="8"/>
        <v>-8.664213370208694E-2</v>
      </c>
      <c r="I117" s="150">
        <f t="shared" si="10"/>
        <v>1256.8499999999999</v>
      </c>
      <c r="J117" s="15">
        <v>57.36</v>
      </c>
      <c r="K117" s="15">
        <v>1.47000000000001</v>
      </c>
      <c r="L117" s="99">
        <f t="shared" si="12"/>
        <v>1.4691646277990646</v>
      </c>
      <c r="M117" s="189">
        <f t="shared" si="11"/>
        <v>-5.6828040880633417E-2</v>
      </c>
      <c r="N117" s="15">
        <f t="shared" si="6"/>
        <v>843.19</v>
      </c>
      <c r="O117" s="15"/>
      <c r="P117" s="15"/>
      <c r="Q117" s="15"/>
    </row>
    <row r="118" spans="1:17" s="6" customFormat="1" ht="15" customHeight="1">
      <c r="A118" s="15"/>
      <c r="B118" s="15"/>
      <c r="C118" s="15"/>
      <c r="D118" s="15"/>
      <c r="E118" s="150">
        <v>87.29</v>
      </c>
      <c r="F118" s="150">
        <v>1.4750000000000101</v>
      </c>
      <c r="G118" s="150">
        <f t="shared" si="9"/>
        <v>1.4740153411867569</v>
      </c>
      <c r="H118" s="146">
        <f t="shared" si="8"/>
        <v>-6.67565297120781E-2</v>
      </c>
      <c r="I118" s="150">
        <f t="shared" si="10"/>
        <v>1287.53</v>
      </c>
      <c r="J118" s="15">
        <v>57.84</v>
      </c>
      <c r="K118" s="15">
        <v>1.4750000000000101</v>
      </c>
      <c r="L118" s="99">
        <f t="shared" si="12"/>
        <v>1.4743004439396969</v>
      </c>
      <c r="M118" s="189">
        <f t="shared" si="11"/>
        <v>-4.7427529512754488E-2</v>
      </c>
      <c r="N118" s="15">
        <f t="shared" si="6"/>
        <v>853.14</v>
      </c>
      <c r="O118" s="15"/>
      <c r="P118" s="15"/>
      <c r="Q118" s="15"/>
    </row>
    <row r="119" spans="1:17" s="6" customFormat="1" ht="15" customHeight="1">
      <c r="A119" s="15"/>
      <c r="B119" s="15"/>
      <c r="C119" s="15"/>
      <c r="D119" s="15"/>
      <c r="E119" s="150">
        <v>89.07</v>
      </c>
      <c r="F119" s="150">
        <v>1.48000000000001</v>
      </c>
      <c r="G119" s="150">
        <f t="shared" si="9"/>
        <v>1.4791768885884629</v>
      </c>
      <c r="H119" s="146">
        <f t="shared" si="8"/>
        <v>-5.5615635915345386E-2</v>
      </c>
      <c r="I119" s="150">
        <f t="shared" si="10"/>
        <v>1318.24</v>
      </c>
      <c r="J119" s="15">
        <v>58.31</v>
      </c>
      <c r="K119" s="15">
        <v>1.48000000000001</v>
      </c>
      <c r="L119" s="99">
        <f t="shared" si="12"/>
        <v>1.4793571179530303</v>
      </c>
      <c r="M119" s="189">
        <f t="shared" si="11"/>
        <v>-4.3437976147277353E-2</v>
      </c>
      <c r="N119" s="15">
        <f t="shared" si="6"/>
        <v>862.99</v>
      </c>
      <c r="O119" s="15"/>
      <c r="P119" s="15"/>
      <c r="Q119" s="15"/>
    </row>
    <row r="120" spans="1:17" s="6" customFormat="1" ht="15" customHeight="1">
      <c r="A120" s="15"/>
      <c r="B120" s="15"/>
      <c r="C120" s="15"/>
      <c r="D120" s="15"/>
      <c r="E120" s="150">
        <v>91.13</v>
      </c>
      <c r="F120" s="150">
        <v>1.4850000000000101</v>
      </c>
      <c r="G120" s="150">
        <f t="shared" si="9"/>
        <v>1.4850902707112474</v>
      </c>
      <c r="H120" s="146">
        <f t="shared" si="8"/>
        <v>6.0788357735588952E-3</v>
      </c>
      <c r="I120" s="150">
        <f t="shared" si="10"/>
        <v>1353.28</v>
      </c>
      <c r="J120" s="15">
        <v>58.78</v>
      </c>
      <c r="K120" s="15">
        <v>1.4850000000000101</v>
      </c>
      <c r="L120" s="99">
        <f t="shared" si="12"/>
        <v>1.4844410128693974</v>
      </c>
      <c r="M120" s="189">
        <f t="shared" si="11"/>
        <v>-3.7642231017686115E-2</v>
      </c>
      <c r="N120" s="15">
        <f t="shared" si="6"/>
        <v>872.88</v>
      </c>
      <c r="O120" s="15"/>
      <c r="P120" s="15"/>
      <c r="Q120" s="15"/>
    </row>
    <row r="121" spans="1:17" s="6" customFormat="1" ht="15" customHeight="1">
      <c r="A121" s="15"/>
      <c r="B121" s="15"/>
      <c r="C121" s="15"/>
      <c r="D121" s="15"/>
      <c r="E121" s="150">
        <v>93.49</v>
      </c>
      <c r="F121" s="150">
        <v>1.49000000000001</v>
      </c>
      <c r="G121" s="150">
        <f t="shared" si="9"/>
        <v>1.4918864013109825</v>
      </c>
      <c r="H121" s="146">
        <f t="shared" si="8"/>
        <v>0.12660411483036876</v>
      </c>
      <c r="I121" s="150">
        <f t="shared" si="10"/>
        <v>1393</v>
      </c>
      <c r="J121" s="15">
        <v>59.24</v>
      </c>
      <c r="K121" s="15">
        <v>1.49000000000001</v>
      </c>
      <c r="L121" s="99">
        <f t="shared" si="12"/>
        <v>1.4894427311316003</v>
      </c>
      <c r="M121" s="189">
        <f t="shared" si="11"/>
        <v>-3.7400595195280092E-2</v>
      </c>
      <c r="N121" s="15">
        <f t="shared" si="6"/>
        <v>882.68</v>
      </c>
      <c r="O121" s="15"/>
      <c r="P121" s="15"/>
      <c r="Q121" s="15"/>
    </row>
    <row r="122" spans="1:17" s="6" customFormat="1" ht="15" customHeight="1">
      <c r="A122" s="15"/>
      <c r="B122" s="15"/>
      <c r="C122" s="15"/>
      <c r="D122" s="15"/>
      <c r="E122" s="150">
        <v>95.46</v>
      </c>
      <c r="F122" s="150">
        <v>1.4950000000000001</v>
      </c>
      <c r="G122" s="150">
        <f t="shared" si="9"/>
        <v>1.4976720391851059</v>
      </c>
      <c r="H122" s="146">
        <f t="shared" si="8"/>
        <v>0.17873171806727989</v>
      </c>
      <c r="I122" s="150">
        <f t="shared" si="10"/>
        <v>1427.13</v>
      </c>
      <c r="J122" s="15">
        <v>59.7</v>
      </c>
      <c r="K122" s="15">
        <v>1.4950000000000101</v>
      </c>
      <c r="L122" s="99">
        <f t="shared" si="12"/>
        <v>1.4944697585283373</v>
      </c>
      <c r="M122" s="189">
        <f t="shared" si="11"/>
        <v>-3.5467656968079943E-2</v>
      </c>
      <c r="N122" s="15">
        <f t="shared" si="6"/>
        <v>892.52</v>
      </c>
      <c r="O122" s="15"/>
      <c r="P122" s="15"/>
      <c r="Q122" s="15"/>
    </row>
    <row r="123" spans="1:17" s="6" customFormat="1" ht="15" customHeight="1">
      <c r="A123" s="15"/>
      <c r="B123" s="15"/>
      <c r="C123" s="15"/>
      <c r="D123" s="15"/>
      <c r="E123" s="150">
        <v>96.73</v>
      </c>
      <c r="F123" s="150">
        <v>1.5</v>
      </c>
      <c r="G123" s="150">
        <f t="shared" si="9"/>
        <v>1.5015004217061101</v>
      </c>
      <c r="H123" s="146">
        <f t="shared" si="8"/>
        <v>0.10002811374067259</v>
      </c>
      <c r="I123" s="150">
        <f t="shared" si="10"/>
        <v>1450.95</v>
      </c>
      <c r="J123" s="15">
        <v>60.17</v>
      </c>
      <c r="K123" s="15">
        <v>1.50000000000001</v>
      </c>
      <c r="L123" s="99">
        <f t="shared" si="12"/>
        <v>1.4996317489224418</v>
      </c>
      <c r="M123" s="189">
        <f t="shared" si="11"/>
        <v>-2.4550071837880886E-2</v>
      </c>
      <c r="N123" s="15">
        <f t="shared" si="6"/>
        <v>902.55</v>
      </c>
      <c r="O123" s="15"/>
      <c r="P123" s="15"/>
      <c r="Q123" s="15"/>
    </row>
    <row r="124" spans="1:17" s="6" customFormat="1" ht="15" customHeight="1">
      <c r="A124" s="15"/>
      <c r="B124" s="15"/>
      <c r="C124" s="15"/>
      <c r="D124" s="15"/>
      <c r="E124" s="150">
        <v>97.99</v>
      </c>
      <c r="F124" s="150">
        <v>1.5049999999999999</v>
      </c>
      <c r="G124" s="150">
        <f t="shared" si="9"/>
        <v>1.5054049134930383</v>
      </c>
      <c r="H124" s="146">
        <f t="shared" si="8"/>
        <v>2.6904551032451471E-2</v>
      </c>
      <c r="I124" s="150">
        <f t="shared" si="10"/>
        <v>1474.75</v>
      </c>
      <c r="J124" s="15">
        <v>60.62</v>
      </c>
      <c r="K124" s="15">
        <v>1.5050000000000101</v>
      </c>
      <c r="L124" s="99">
        <f t="shared" si="12"/>
        <v>1.5045979271573384</v>
      </c>
      <c r="M124" s="189">
        <f t="shared" si="11"/>
        <v>-2.6715803499779603E-2</v>
      </c>
      <c r="N124" s="15">
        <f t="shared" si="6"/>
        <v>912.33</v>
      </c>
      <c r="O124" s="15"/>
      <c r="P124" s="15"/>
      <c r="Q124" s="15"/>
    </row>
    <row r="125" spans="1:17" s="6" customFormat="1" ht="15" customHeight="1">
      <c r="A125" s="15"/>
      <c r="B125" s="15"/>
      <c r="C125" s="15"/>
      <c r="D125" s="15"/>
      <c r="E125" s="150">
        <v>99.26</v>
      </c>
      <c r="F125" s="150">
        <v>1.51</v>
      </c>
      <c r="G125" s="150">
        <f t="shared" si="9"/>
        <v>1.5094746807418895</v>
      </c>
      <c r="H125" s="146">
        <f t="shared" si="8"/>
        <v>-3.478935484175507E-2</v>
      </c>
      <c r="I125" s="150">
        <f t="shared" si="10"/>
        <v>1498.83</v>
      </c>
      <c r="J125" s="15">
        <v>61.08</v>
      </c>
      <c r="K125" s="15">
        <v>1.51000000000001</v>
      </c>
      <c r="L125" s="99">
        <f t="shared" si="12"/>
        <v>1.5096980519994561</v>
      </c>
      <c r="M125" s="189">
        <f t="shared" si="11"/>
        <v>-1.9996556328075506E-2</v>
      </c>
      <c r="N125" s="15">
        <f t="shared" si="6"/>
        <v>922.31</v>
      </c>
      <c r="O125" s="15"/>
      <c r="P125" s="15"/>
      <c r="Q125" s="15"/>
    </row>
    <row r="126" spans="1:17" s="6" customFormat="1" ht="15" customHeight="1">
      <c r="A126" s="15"/>
      <c r="B126" s="15"/>
      <c r="C126" s="15"/>
      <c r="D126" s="15"/>
      <c r="E126" s="150">
        <v>99.52</v>
      </c>
      <c r="F126" s="150">
        <v>1.5109999999999999</v>
      </c>
      <c r="G126" s="150">
        <f t="shared" si="9"/>
        <v>1.5103270721318849</v>
      </c>
      <c r="H126" s="146">
        <f t="shared" si="8"/>
        <v>-4.4535265924223313E-2</v>
      </c>
      <c r="I126" s="150">
        <f t="shared" si="10"/>
        <v>1503.75</v>
      </c>
      <c r="J126" s="15">
        <v>61.54</v>
      </c>
      <c r="K126" s="15">
        <v>1.5150000000000099</v>
      </c>
      <c r="L126" s="99">
        <f t="shared" si="12"/>
        <v>1.5148214512595972</v>
      </c>
      <c r="M126" s="189">
        <f t="shared" si="11"/>
        <v>-1.1785395406777231E-2</v>
      </c>
      <c r="N126" s="15">
        <f t="shared" si="6"/>
        <v>932.33</v>
      </c>
      <c r="O126" s="15"/>
      <c r="P126" s="15"/>
      <c r="Q126" s="15"/>
    </row>
    <row r="127" spans="1:17" s="6" customFormat="1" ht="15" customHeight="1">
      <c r="A127" s="15"/>
      <c r="B127" s="15"/>
      <c r="C127" s="15"/>
      <c r="D127" s="15"/>
      <c r="E127" s="150">
        <v>99.77</v>
      </c>
      <c r="F127" s="150">
        <v>1.512</v>
      </c>
      <c r="G127" s="150">
        <f t="shared" si="9"/>
        <v>1.5111533827808523</v>
      </c>
      <c r="H127" s="146">
        <f t="shared" si="8"/>
        <v>-5.5993202324582929E-2</v>
      </c>
      <c r="I127" s="150">
        <f t="shared" si="10"/>
        <v>1508.52</v>
      </c>
      <c r="J127" s="15">
        <v>62</v>
      </c>
      <c r="K127" s="15">
        <v>1.52000000000001</v>
      </c>
      <c r="L127" s="99">
        <f t="shared" si="12"/>
        <v>1.5199675027800916</v>
      </c>
      <c r="M127" s="189">
        <f t="shared" si="11"/>
        <v>-2.1379749946303481E-3</v>
      </c>
      <c r="N127" s="15">
        <f t="shared" si="6"/>
        <v>942.4</v>
      </c>
      <c r="O127" s="15"/>
      <c r="P127" s="15"/>
      <c r="Q127" s="15"/>
    </row>
    <row r="128" spans="1:17" s="6" customFormat="1" ht="15" customHeight="1">
      <c r="A128" s="15"/>
      <c r="B128" s="15"/>
      <c r="C128" s="15"/>
      <c r="D128" s="15"/>
      <c r="E128" s="150">
        <v>100</v>
      </c>
      <c r="F128" s="150">
        <v>1.5129999999999999</v>
      </c>
      <c r="G128" s="150">
        <f t="shared" si="9"/>
        <v>1.5119195939463705</v>
      </c>
      <c r="H128" s="146">
        <f t="shared" si="8"/>
        <v>-7.1408199182376536E-2</v>
      </c>
      <c r="I128" s="150">
        <f t="shared" si="10"/>
        <v>1513</v>
      </c>
      <c r="J128" s="15">
        <v>62.45</v>
      </c>
      <c r="K128" s="15">
        <v>1.5250000000000099</v>
      </c>
      <c r="L128" s="99">
        <f t="shared" si="12"/>
        <v>1.5250229597006018</v>
      </c>
      <c r="M128" s="189">
        <f t="shared" si="11"/>
        <v>1.5055541371705721E-3</v>
      </c>
      <c r="N128" s="15">
        <f t="shared" si="6"/>
        <v>952.36</v>
      </c>
      <c r="O128" s="15"/>
      <c r="P128" s="15"/>
      <c r="Q128" s="15"/>
    </row>
    <row r="129" spans="1:17" s="6" customFormat="1" ht="15" customHeight="1">
      <c r="A129" s="15"/>
      <c r="B129" s="15"/>
      <c r="C129" s="15"/>
      <c r="D129" s="15"/>
      <c r="E129" s="150"/>
      <c r="F129" s="150"/>
      <c r="G129" s="150"/>
      <c r="H129" s="150"/>
      <c r="I129" s="150"/>
      <c r="J129" s="15">
        <v>62.91</v>
      </c>
      <c r="K129" s="15">
        <v>1.53000000000001</v>
      </c>
      <c r="L129" s="99">
        <f t="shared" si="12"/>
        <v>1.5302118046837219</v>
      </c>
      <c r="M129" s="189">
        <f t="shared" si="11"/>
        <v>1.3843443379859191E-2</v>
      </c>
      <c r="N129" s="15">
        <f t="shared" si="6"/>
        <v>962.52</v>
      </c>
      <c r="O129" s="15"/>
      <c r="P129" s="15"/>
      <c r="Q129" s="15"/>
    </row>
    <row r="130" spans="1:17" s="6" customFormat="1" ht="15" customHeight="1">
      <c r="A130" s="15"/>
      <c r="B130" s="15"/>
      <c r="C130" s="15"/>
      <c r="D130" s="15"/>
      <c r="E130" s="150"/>
      <c r="F130" s="150"/>
      <c r="G130" s="150"/>
      <c r="H130" s="150"/>
      <c r="I130" s="150"/>
      <c r="J130" s="15">
        <v>63.36</v>
      </c>
      <c r="K130" s="15">
        <v>1.5350000000000099</v>
      </c>
      <c r="L130" s="99">
        <f t="shared" si="12"/>
        <v>1.535307705350643</v>
      </c>
      <c r="M130" s="189">
        <f t="shared" si="11"/>
        <v>2.0045951181307333E-2</v>
      </c>
      <c r="N130" s="15">
        <f t="shared" si="6"/>
        <v>972.58</v>
      </c>
      <c r="O130" s="15"/>
      <c r="P130" s="15"/>
      <c r="Q130" s="15"/>
    </row>
    <row r="131" spans="1:17" s="6" customFormat="1" ht="15" customHeight="1">
      <c r="A131" s="15"/>
      <c r="B131" s="15"/>
      <c r="C131" s="15"/>
      <c r="D131" s="15"/>
      <c r="E131" s="150"/>
      <c r="F131" s="150"/>
      <c r="G131" s="150"/>
      <c r="H131" s="150"/>
      <c r="I131" s="150"/>
      <c r="J131" s="15">
        <v>63.81</v>
      </c>
      <c r="K131" s="15">
        <v>1.54000000000001</v>
      </c>
      <c r="L131" s="99">
        <f t="shared" si="12"/>
        <v>1.5404224755025373</v>
      </c>
      <c r="M131" s="189">
        <f t="shared" si="11"/>
        <v>2.743347419008263E-2</v>
      </c>
      <c r="N131" s="15">
        <f t="shared" si="6"/>
        <v>982.67</v>
      </c>
      <c r="O131" s="15"/>
      <c r="P131" s="15"/>
      <c r="Q131" s="15"/>
    </row>
    <row r="132" spans="1:17" s="6" customFormat="1" ht="15" customHeight="1">
      <c r="A132" s="15"/>
      <c r="B132" s="15"/>
      <c r="C132" s="15"/>
      <c r="D132" s="15"/>
      <c r="E132" s="150"/>
      <c r="F132" s="150"/>
      <c r="G132" s="150"/>
      <c r="H132" s="150"/>
      <c r="I132" s="150"/>
      <c r="J132" s="15">
        <v>64.260000000000005</v>
      </c>
      <c r="K132" s="15">
        <v>1.5450000000000099</v>
      </c>
      <c r="L132" s="99">
        <f t="shared" si="12"/>
        <v>1.5455553047131183</v>
      </c>
      <c r="M132" s="189">
        <f t="shared" si="11"/>
        <v>3.594205262837416E-2</v>
      </c>
      <c r="N132" s="15">
        <f t="shared" si="6"/>
        <v>992.82</v>
      </c>
      <c r="O132" s="15"/>
      <c r="P132" s="15"/>
      <c r="Q132" s="15"/>
    </row>
    <row r="133" spans="1:17" s="6" customFormat="1" ht="15" customHeight="1">
      <c r="A133" s="15"/>
      <c r="B133" s="15"/>
      <c r="C133" s="15"/>
      <c r="D133" s="15"/>
      <c r="E133" s="150"/>
      <c r="F133" s="150"/>
      <c r="G133" s="150"/>
      <c r="H133" s="150"/>
      <c r="I133" s="150"/>
      <c r="J133" s="15">
        <v>64.709999999999994</v>
      </c>
      <c r="K133" s="15">
        <v>1.55000000000001</v>
      </c>
      <c r="L133" s="99">
        <f t="shared" si="12"/>
        <v>1.5507053348363193</v>
      </c>
      <c r="M133" s="189">
        <f t="shared" si="11"/>
        <v>4.5505473310277218E-2</v>
      </c>
      <c r="N133" s="15">
        <f t="shared" si="6"/>
        <v>1003.01</v>
      </c>
      <c r="O133" s="15"/>
      <c r="P133" s="15"/>
      <c r="Q133" s="15"/>
    </row>
    <row r="134" spans="1:17" s="6" customFormat="1" ht="15" customHeight="1">
      <c r="A134" s="15"/>
      <c r="B134" s="15"/>
      <c r="C134" s="15"/>
      <c r="D134" s="15"/>
      <c r="E134" s="150"/>
      <c r="F134" s="150"/>
      <c r="G134" s="150"/>
      <c r="H134" s="150"/>
      <c r="I134" s="150"/>
      <c r="J134" s="15">
        <v>65.150000000000006</v>
      </c>
      <c r="K134" s="15">
        <v>1.5550000000000099</v>
      </c>
      <c r="L134" s="99">
        <f t="shared" si="12"/>
        <v>1.5557566816660866</v>
      </c>
      <c r="M134" s="189">
        <f t="shared" si="11"/>
        <v>4.8661200390782651E-2</v>
      </c>
      <c r="N134" s="15">
        <f t="shared" si="6"/>
        <v>1013.08</v>
      </c>
      <c r="O134" s="15"/>
      <c r="P134" s="15"/>
      <c r="Q134" s="15"/>
    </row>
    <row r="135" spans="1:17" s="6" customFormat="1" ht="15" customHeight="1">
      <c r="A135" s="15"/>
      <c r="B135" s="15"/>
      <c r="C135" s="15"/>
      <c r="D135" s="15"/>
      <c r="E135" s="150"/>
      <c r="F135" s="150"/>
      <c r="G135" s="150"/>
      <c r="H135" s="150"/>
      <c r="I135" s="150"/>
      <c r="J135" s="15">
        <v>65.59</v>
      </c>
      <c r="K135" s="15">
        <v>1.56000000000001</v>
      </c>
      <c r="L135" s="99">
        <f t="shared" si="12"/>
        <v>1.5608227133838386</v>
      </c>
      <c r="M135" s="189">
        <f t="shared" si="11"/>
        <v>5.2738037424907028E-2</v>
      </c>
      <c r="N135" s="15">
        <f t="shared" si="6"/>
        <v>1023.2</v>
      </c>
      <c r="O135" s="15"/>
      <c r="P135" s="15"/>
      <c r="Q135" s="15"/>
    </row>
    <row r="136" spans="1:17" s="6" customFormat="1" ht="15" customHeight="1">
      <c r="A136" s="15"/>
      <c r="B136" s="15"/>
      <c r="C136" s="15"/>
      <c r="D136" s="15"/>
      <c r="E136" s="150"/>
      <c r="F136" s="150"/>
      <c r="G136" s="150"/>
      <c r="H136" s="150"/>
      <c r="I136" s="150"/>
      <c r="J136" s="15">
        <v>66.03</v>
      </c>
      <c r="K136" s="15">
        <v>1.5650000000000099</v>
      </c>
      <c r="L136" s="99">
        <f t="shared" si="12"/>
        <v>1.5659024906861376</v>
      </c>
      <c r="M136" s="189">
        <f t="shared" si="11"/>
        <v>5.7667136493781627E-2</v>
      </c>
      <c r="N136" s="15">
        <f t="shared" si="6"/>
        <v>1033.3699999999999</v>
      </c>
      <c r="O136" s="15"/>
      <c r="P136" s="15"/>
      <c r="Q136" s="15"/>
    </row>
    <row r="137" spans="1:17" s="6" customFormat="1" ht="15" customHeight="1">
      <c r="A137" s="15"/>
      <c r="B137" s="15"/>
      <c r="C137" s="15"/>
      <c r="D137" s="15"/>
      <c r="E137" s="150"/>
      <c r="F137" s="150"/>
      <c r="G137" s="150"/>
      <c r="H137" s="150"/>
      <c r="I137" s="150"/>
      <c r="J137" s="15">
        <v>66.47</v>
      </c>
      <c r="K137" s="15">
        <v>1.5700000000000101</v>
      </c>
      <c r="L137" s="99">
        <f t="shared" si="12"/>
        <v>1.5709950275162874</v>
      </c>
      <c r="M137" s="189">
        <f t="shared" si="11"/>
        <v>6.3377548807473219E-2</v>
      </c>
      <c r="N137" s="15">
        <f t="shared" si="6"/>
        <v>1043.58</v>
      </c>
      <c r="O137" s="15"/>
      <c r="P137" s="15"/>
      <c r="Q137" s="15"/>
    </row>
    <row r="138" spans="1:17" s="6" customFormat="1" ht="15" customHeight="1">
      <c r="A138" s="15"/>
      <c r="B138" s="15"/>
      <c r="C138" s="15"/>
      <c r="D138" s="15"/>
      <c r="E138" s="150"/>
      <c r="F138" s="150"/>
      <c r="G138" s="150"/>
      <c r="H138" s="150"/>
      <c r="I138" s="150"/>
      <c r="J138" s="15">
        <v>66.91</v>
      </c>
      <c r="K138" s="15">
        <v>1.5750000000000099</v>
      </c>
      <c r="L138" s="99">
        <f t="shared" si="12"/>
        <v>1.5760992902891657</v>
      </c>
      <c r="M138" s="189">
        <f t="shared" si="11"/>
        <v>6.9796208835287532E-2</v>
      </c>
      <c r="N138" s="15">
        <f t="shared" si="6"/>
        <v>1053.83</v>
      </c>
      <c r="O138" s="15"/>
      <c r="P138" s="15"/>
      <c r="Q138" s="15"/>
    </row>
    <row r="139" spans="1:17" s="6" customFormat="1" ht="15" customHeight="1">
      <c r="A139" s="15"/>
      <c r="B139" s="15"/>
      <c r="C139" s="15"/>
      <c r="D139" s="15"/>
      <c r="E139" s="150"/>
      <c r="F139" s="150"/>
      <c r="G139" s="150"/>
      <c r="H139" s="150"/>
      <c r="I139" s="150"/>
      <c r="J139" s="15">
        <v>67.349999999999994</v>
      </c>
      <c r="K139" s="15">
        <v>1.5800000000000101</v>
      </c>
      <c r="L139" s="99">
        <f t="shared" si="12"/>
        <v>1.5812141971160476</v>
      </c>
      <c r="M139" s="189">
        <f t="shared" si="11"/>
        <v>7.6847918736552737E-2</v>
      </c>
      <c r="N139" s="15">
        <f t="shared" si="6"/>
        <v>1064.1300000000001</v>
      </c>
      <c r="O139" s="15"/>
      <c r="P139" s="15"/>
      <c r="Q139" s="15"/>
    </row>
    <row r="140" spans="1:17" s="6" customFormat="1" ht="15" customHeight="1">
      <c r="A140" s="15"/>
      <c r="B140" s="15"/>
      <c r="C140" s="15"/>
      <c r="D140" s="15"/>
      <c r="E140" s="150"/>
      <c r="F140" s="150"/>
      <c r="G140" s="150"/>
      <c r="H140" s="150"/>
      <c r="I140" s="150"/>
      <c r="J140" s="15">
        <v>67.790000000000006</v>
      </c>
      <c r="K140" s="15">
        <v>1.58500000000001</v>
      </c>
      <c r="L140" s="99">
        <f t="shared" si="12"/>
        <v>1.5863386170294369</v>
      </c>
      <c r="M140" s="189">
        <f t="shared" si="11"/>
        <v>8.4455333086873113E-2</v>
      </c>
      <c r="N140" s="15">
        <f t="shared" si="6"/>
        <v>1074.47</v>
      </c>
      <c r="O140" s="15"/>
      <c r="P140" s="15"/>
      <c r="Q140" s="15"/>
    </row>
    <row r="141" spans="1:17" s="6" customFormat="1" ht="15" customHeight="1">
      <c r="A141" s="15"/>
      <c r="B141" s="15"/>
      <c r="C141" s="15"/>
      <c r="D141" s="15"/>
      <c r="E141" s="150"/>
      <c r="F141" s="150"/>
      <c r="G141" s="150"/>
      <c r="H141" s="150"/>
      <c r="I141" s="150"/>
      <c r="J141" s="15">
        <v>68.23</v>
      </c>
      <c r="K141" s="15">
        <v>1.5900000000000101</v>
      </c>
      <c r="L141" s="99">
        <f t="shared" si="12"/>
        <v>1.5914713692078912</v>
      </c>
      <c r="M141" s="189">
        <f t="shared" si="11"/>
        <v>9.2538943891896069E-2</v>
      </c>
      <c r="N141" s="15">
        <f t="shared" si="6"/>
        <v>1084.8599999999999</v>
      </c>
      <c r="O141" s="15"/>
      <c r="P141" s="15"/>
      <c r="Q141" s="15"/>
    </row>
    <row r="142" spans="1:17" s="6" customFormat="1" ht="15" customHeight="1">
      <c r="A142" s="15"/>
      <c r="B142" s="15"/>
      <c r="C142" s="15"/>
      <c r="D142" s="15"/>
      <c r="E142" s="150"/>
      <c r="F142" s="150"/>
      <c r="G142" s="150"/>
      <c r="H142" s="150"/>
      <c r="I142" s="150"/>
      <c r="J142" s="15">
        <v>68.66</v>
      </c>
      <c r="K142" s="15">
        <v>1.59500000000001</v>
      </c>
      <c r="L142" s="99">
        <f t="shared" si="12"/>
        <v>1.596494337795644</v>
      </c>
      <c r="M142" s="189">
        <f t="shared" si="11"/>
        <v>9.3688890008401637E-2</v>
      </c>
      <c r="N142" s="15">
        <f t="shared" si="6"/>
        <v>1095.1300000000001</v>
      </c>
      <c r="O142" s="15"/>
      <c r="P142" s="15"/>
      <c r="Q142" s="15"/>
    </row>
    <row r="143" spans="1:17" s="6" customFormat="1" ht="15" customHeight="1">
      <c r="A143" s="15"/>
      <c r="B143" s="15"/>
      <c r="C143" s="15"/>
      <c r="D143" s="15"/>
      <c r="E143" s="150"/>
      <c r="F143" s="150"/>
      <c r="G143" s="150"/>
      <c r="H143" s="150"/>
      <c r="I143" s="150"/>
      <c r="J143" s="15">
        <v>69.09</v>
      </c>
      <c r="K143" s="15">
        <v>1.6000000000000101</v>
      </c>
      <c r="L143" s="99">
        <f t="shared" si="12"/>
        <v>1.6015228914782638</v>
      </c>
      <c r="M143" s="189">
        <f t="shared" si="11"/>
        <v>9.5180717390854722E-2</v>
      </c>
      <c r="N143" s="15">
        <f t="shared" si="6"/>
        <v>1105.44</v>
      </c>
      <c r="O143" s="15"/>
      <c r="P143" s="15"/>
      <c r="Q143" s="15"/>
    </row>
    <row r="144" spans="1:17" s="6" customFormat="1" ht="15" customHeight="1">
      <c r="A144" s="15"/>
      <c r="B144" s="15"/>
      <c r="C144" s="15"/>
      <c r="D144" s="15"/>
      <c r="E144" s="150"/>
      <c r="F144" s="150"/>
      <c r="G144" s="150"/>
      <c r="H144" s="150"/>
      <c r="I144" s="150"/>
      <c r="J144" s="15">
        <v>69.53</v>
      </c>
      <c r="K144" s="15">
        <v>1.60500000000001</v>
      </c>
      <c r="L144" s="99">
        <f t="shared" si="12"/>
        <v>1.6066728712950193</v>
      </c>
      <c r="M144" s="189">
        <f t="shared" si="11"/>
        <v>0.10422874112207851</v>
      </c>
      <c r="N144" s="15">
        <f t="shared" si="6"/>
        <v>1115.96</v>
      </c>
      <c r="O144" s="15"/>
      <c r="P144" s="15"/>
      <c r="Q144" s="15"/>
    </row>
    <row r="145" spans="1:17" s="6" customFormat="1" ht="15" customHeight="1">
      <c r="A145" s="15"/>
      <c r="B145" s="15"/>
      <c r="C145" s="15"/>
      <c r="D145" s="15"/>
      <c r="E145" s="150"/>
      <c r="F145" s="150"/>
      <c r="G145" s="150"/>
      <c r="H145" s="150"/>
      <c r="I145" s="150"/>
      <c r="J145" s="15">
        <v>69.959999999999994</v>
      </c>
      <c r="K145" s="15">
        <v>1.6100000000000101</v>
      </c>
      <c r="L145" s="99">
        <f t="shared" si="12"/>
        <v>1.6117088688521162</v>
      </c>
      <c r="M145" s="189">
        <f t="shared" si="11"/>
        <v>0.10614092249106036</v>
      </c>
      <c r="N145" s="15">
        <f t="shared" si="6"/>
        <v>1126.3599999999999</v>
      </c>
      <c r="O145" s="15"/>
      <c r="P145" s="15"/>
      <c r="Q145" s="15"/>
    </row>
    <row r="146" spans="1:17" s="6" customFormat="1" ht="15" customHeight="1">
      <c r="A146" s="15"/>
      <c r="B146" s="15"/>
      <c r="C146" s="15"/>
      <c r="D146" s="15"/>
      <c r="E146" s="150"/>
      <c r="F146" s="150"/>
      <c r="G146" s="150"/>
      <c r="H146" s="150"/>
      <c r="I146" s="150"/>
      <c r="J146" s="15">
        <v>70.39</v>
      </c>
      <c r="K146" s="15">
        <v>1.61500000000001</v>
      </c>
      <c r="L146" s="99">
        <f t="shared" si="12"/>
        <v>1.616746541056191</v>
      </c>
      <c r="M146" s="189">
        <f t="shared" si="11"/>
        <v>0.10814495703907021</v>
      </c>
      <c r="N146" s="15">
        <f t="shared" si="6"/>
        <v>1136.8</v>
      </c>
      <c r="O146" s="15"/>
      <c r="P146" s="15"/>
      <c r="Q146" s="15"/>
    </row>
    <row r="147" spans="1:17" s="6" customFormat="1" ht="15" customHeight="1">
      <c r="A147" s="15"/>
      <c r="B147" s="15"/>
      <c r="C147" s="15"/>
      <c r="D147" s="15"/>
      <c r="E147" s="150"/>
      <c r="F147" s="150"/>
      <c r="G147" s="150"/>
      <c r="H147" s="150"/>
      <c r="I147" s="150"/>
      <c r="J147" s="15">
        <v>70.819999999999993</v>
      </c>
      <c r="K147" s="15">
        <v>1.6200000000000101</v>
      </c>
      <c r="L147" s="99">
        <f t="shared" si="12"/>
        <v>1.621784495475036</v>
      </c>
      <c r="M147" s="189">
        <f t="shared" si="11"/>
        <v>0.11015404166826502</v>
      </c>
      <c r="N147" s="15">
        <f t="shared" si="6"/>
        <v>1147.28</v>
      </c>
      <c r="O147" s="15"/>
      <c r="P147" s="15"/>
      <c r="Q147" s="15"/>
    </row>
    <row r="148" spans="1:17" s="6" customFormat="1" ht="15" customHeight="1">
      <c r="A148" s="15"/>
      <c r="B148" s="15"/>
      <c r="C148" s="15"/>
      <c r="D148" s="15"/>
      <c r="E148" s="150"/>
      <c r="F148" s="150"/>
      <c r="G148" s="150"/>
      <c r="H148" s="150"/>
      <c r="I148" s="150"/>
      <c r="J148" s="15">
        <v>71.25</v>
      </c>
      <c r="K148" s="15">
        <v>1.62500000000001</v>
      </c>
      <c r="L148" s="99">
        <f t="shared" si="12"/>
        <v>1.6268212893173</v>
      </c>
      <c r="M148" s="189">
        <f t="shared" si="11"/>
        <v>0.11207934260245936</v>
      </c>
      <c r="N148" s="15">
        <f t="shared" si="6"/>
        <v>1157.81</v>
      </c>
      <c r="O148" s="15"/>
      <c r="P148" s="15"/>
      <c r="Q148" s="15"/>
    </row>
    <row r="149" spans="1:17" s="6" customFormat="1" ht="15" customHeight="1">
      <c r="A149" s="15"/>
      <c r="B149" s="15"/>
      <c r="C149" s="15"/>
      <c r="D149" s="15"/>
      <c r="E149" s="150"/>
      <c r="F149" s="150"/>
      <c r="G149" s="150"/>
      <c r="H149" s="150"/>
      <c r="I149" s="150"/>
      <c r="J149" s="15">
        <v>71.67</v>
      </c>
      <c r="K149" s="15">
        <v>1.6300000000000101</v>
      </c>
      <c r="L149" s="99">
        <f t="shared" si="12"/>
        <v>1.6317383973458583</v>
      </c>
      <c r="M149" s="189">
        <f t="shared" si="11"/>
        <v>0.10665014391706938</v>
      </c>
      <c r="N149" s="15">
        <f t="shared" si="6"/>
        <v>1168.22</v>
      </c>
      <c r="O149" s="15"/>
      <c r="P149" s="15"/>
      <c r="Q149" s="15"/>
    </row>
    <row r="150" spans="1:17" s="6" customFormat="1" ht="15" customHeight="1">
      <c r="A150" s="15"/>
      <c r="B150" s="15"/>
      <c r="C150" s="15"/>
      <c r="D150" s="15"/>
      <c r="E150" s="150"/>
      <c r="F150" s="150"/>
      <c r="G150" s="150"/>
      <c r="H150" s="150"/>
      <c r="I150" s="150"/>
      <c r="J150" s="15">
        <v>72.09</v>
      </c>
      <c r="K150" s="15">
        <v>1.63500000000001</v>
      </c>
      <c r="L150" s="99">
        <f t="shared" si="12"/>
        <v>1.6366515334996297</v>
      </c>
      <c r="M150" s="189">
        <f t="shared" si="11"/>
        <v>0.10101122321832731</v>
      </c>
      <c r="N150" s="15">
        <f t="shared" si="6"/>
        <v>1178.67</v>
      </c>
      <c r="O150" s="15"/>
      <c r="P150" s="15"/>
      <c r="Q150" s="15"/>
    </row>
    <row r="151" spans="1:17" s="6" customFormat="1" ht="15" customHeight="1">
      <c r="A151" s="15"/>
      <c r="B151" s="15"/>
      <c r="C151" s="15"/>
      <c r="D151" s="15"/>
      <c r="E151" s="150"/>
      <c r="F151" s="150"/>
      <c r="G151" s="150"/>
      <c r="H151" s="150"/>
      <c r="I151" s="150"/>
      <c r="J151" s="15">
        <v>72.521000000000001</v>
      </c>
      <c r="K151" s="15">
        <v>1.6400000000000099</v>
      </c>
      <c r="L151" s="99">
        <f t="shared" si="12"/>
        <v>1.64168765760125</v>
      </c>
      <c r="M151" s="189">
        <f t="shared" si="11"/>
        <v>0.10290595129512879</v>
      </c>
      <c r="N151" s="15">
        <f t="shared" si="6"/>
        <v>1189.3399999999999</v>
      </c>
      <c r="O151" s="15"/>
      <c r="P151" s="15"/>
      <c r="Q151" s="15"/>
    </row>
    <row r="152" spans="1:17" s="6" customFormat="1" ht="15" customHeight="1">
      <c r="A152" s="15"/>
      <c r="B152" s="15"/>
      <c r="C152" s="15"/>
      <c r="D152" s="15"/>
      <c r="E152" s="150"/>
      <c r="F152" s="150"/>
      <c r="G152" s="150"/>
      <c r="H152" s="150"/>
      <c r="I152" s="150"/>
      <c r="J152" s="15">
        <v>72.95</v>
      </c>
      <c r="K152" s="15">
        <v>1.64500000000001</v>
      </c>
      <c r="L152" s="99">
        <f t="shared" si="12"/>
        <v>1.6466930568956042</v>
      </c>
      <c r="M152" s="189">
        <f t="shared" ref="M152:M201" si="13">(L152-K152)/K152*100</f>
        <v>0.10292139182943283</v>
      </c>
      <c r="N152" s="15">
        <f t="shared" si="6"/>
        <v>1200.03</v>
      </c>
      <c r="O152" s="15"/>
      <c r="P152" s="15"/>
      <c r="Q152" s="15"/>
    </row>
    <row r="153" spans="1:17" s="6" customFormat="1" ht="15" customHeight="1">
      <c r="A153" s="15"/>
      <c r="B153" s="15"/>
      <c r="C153" s="15"/>
      <c r="D153" s="15"/>
      <c r="E153" s="150"/>
      <c r="F153" s="150"/>
      <c r="G153" s="150"/>
      <c r="H153" s="150"/>
      <c r="I153" s="150"/>
      <c r="J153" s="15">
        <v>73.37</v>
      </c>
      <c r="K153" s="15">
        <v>1.6500000000000099</v>
      </c>
      <c r="L153" s="99">
        <f t="shared" ref="L153:L201" si="14">0.8923299+0.0100286*J153+ 6.4764*10^-5*(J153-52.4057)^2+1.7696*10^-7*(J153-52.4057)^3-2.6153*10^-8*(J153-52.4057)^4-3.917*10^-10*(J153-52.4057)^5</f>
        <v>1.6515847103289072</v>
      </c>
      <c r="M153" s="189">
        <f t="shared" si="13"/>
        <v>9.6043050236198663E-2</v>
      </c>
      <c r="N153" s="15">
        <f t="shared" si="6"/>
        <v>1210.6099999999999</v>
      </c>
      <c r="O153" s="15"/>
      <c r="P153" s="15"/>
      <c r="Q153" s="15"/>
    </row>
    <row r="154" spans="1:17" s="6" customFormat="1" ht="15" customHeight="1">
      <c r="A154" s="15"/>
      <c r="B154" s="15"/>
      <c r="C154" s="15"/>
      <c r="D154" s="15"/>
      <c r="E154" s="150"/>
      <c r="F154" s="150"/>
      <c r="G154" s="150"/>
      <c r="H154" s="150"/>
      <c r="I154" s="150"/>
      <c r="J154" s="15">
        <v>73.8</v>
      </c>
      <c r="K154" s="15">
        <v>1.65500000000001</v>
      </c>
      <c r="L154" s="99">
        <f t="shared" si="14"/>
        <v>1.6565821545696007</v>
      </c>
      <c r="M154" s="189">
        <f t="shared" si="13"/>
        <v>9.5598463419374335E-2</v>
      </c>
      <c r="N154" s="15">
        <f t="shared" si="6"/>
        <v>1221.3900000000001</v>
      </c>
      <c r="O154" s="15"/>
      <c r="P154" s="15"/>
      <c r="Q154" s="15"/>
    </row>
    <row r="155" spans="1:17" s="6" customFormat="1" ht="15" customHeight="1">
      <c r="A155" s="15"/>
      <c r="B155" s="15"/>
      <c r="C155" s="15"/>
      <c r="D155" s="15"/>
      <c r="E155" s="150"/>
      <c r="F155" s="150"/>
      <c r="G155" s="150"/>
      <c r="H155" s="150"/>
      <c r="I155" s="150"/>
      <c r="J155" s="15">
        <v>74.22</v>
      </c>
      <c r="K155" s="15">
        <v>1.6600000000000099</v>
      </c>
      <c r="L155" s="99">
        <f t="shared" si="14"/>
        <v>1.6614512293523906</v>
      </c>
      <c r="M155" s="189">
        <f t="shared" si="13"/>
        <v>8.7423454962694297E-2</v>
      </c>
      <c r="N155" s="15">
        <f t="shared" si="6"/>
        <v>1232.05</v>
      </c>
      <c r="O155" s="15"/>
      <c r="P155" s="15"/>
      <c r="Q155" s="15"/>
    </row>
    <row r="156" spans="1:17" s="6" customFormat="1" ht="15" customHeight="1">
      <c r="A156" s="15"/>
      <c r="B156" s="15"/>
      <c r="C156" s="15"/>
      <c r="D156" s="15"/>
      <c r="E156" s="150"/>
      <c r="F156" s="150"/>
      <c r="G156" s="150"/>
      <c r="H156" s="150"/>
      <c r="I156" s="150"/>
      <c r="J156" s="15">
        <v>74.64</v>
      </c>
      <c r="K156" s="15">
        <v>1.66500000000001</v>
      </c>
      <c r="L156" s="99">
        <f t="shared" si="14"/>
        <v>1.6663065449732917</v>
      </c>
      <c r="M156" s="189">
        <f t="shared" si="13"/>
        <v>7.8471169566464549E-2</v>
      </c>
      <c r="N156" s="15">
        <f t="shared" si="6"/>
        <v>1242.76</v>
      </c>
      <c r="O156" s="15"/>
      <c r="P156" s="15"/>
      <c r="Q156" s="15"/>
    </row>
    <row r="157" spans="1:17" s="6" customFormat="1" ht="15" customHeight="1">
      <c r="A157" s="15"/>
      <c r="B157" s="15"/>
      <c r="C157" s="15"/>
      <c r="D157" s="15"/>
      <c r="E157" s="150"/>
      <c r="F157" s="150"/>
      <c r="G157" s="150"/>
      <c r="H157" s="150"/>
      <c r="I157" s="150"/>
      <c r="J157" s="15">
        <v>75.069999999999993</v>
      </c>
      <c r="K157" s="15">
        <v>1.6700000000000099</v>
      </c>
      <c r="L157" s="99">
        <f t="shared" si="14"/>
        <v>1.6712613391806772</v>
      </c>
      <c r="M157" s="189">
        <f t="shared" si="13"/>
        <v>7.552929225552571E-2</v>
      </c>
      <c r="N157" s="15">
        <f t="shared" si="6"/>
        <v>1253.67</v>
      </c>
      <c r="O157" s="15"/>
      <c r="P157" s="15"/>
      <c r="Q157" s="15"/>
    </row>
    <row r="158" spans="1:17" s="6" customFormat="1" ht="15" customHeight="1">
      <c r="A158" s="15"/>
      <c r="B158" s="15"/>
      <c r="C158" s="15"/>
      <c r="D158" s="15"/>
      <c r="E158" s="150"/>
      <c r="F158" s="150"/>
      <c r="G158" s="150"/>
      <c r="H158" s="150"/>
      <c r="I158" s="150"/>
      <c r="J158" s="15">
        <v>75.489999999999995</v>
      </c>
      <c r="K158" s="15">
        <v>1.67500000000001</v>
      </c>
      <c r="L158" s="99">
        <f t="shared" si="14"/>
        <v>1.6760832767943619</v>
      </c>
      <c r="M158" s="189">
        <f t="shared" si="13"/>
        <v>6.4673241453840111E-2</v>
      </c>
      <c r="N158" s="15">
        <f t="shared" si="6"/>
        <v>1264.46</v>
      </c>
      <c r="O158" s="15"/>
      <c r="P158" s="15"/>
      <c r="Q158" s="15"/>
    </row>
    <row r="159" spans="1:17" s="6" customFormat="1" ht="15" customHeight="1">
      <c r="A159" s="15"/>
      <c r="B159" s="15"/>
      <c r="C159" s="15"/>
      <c r="D159" s="15"/>
      <c r="E159" s="150"/>
      <c r="F159" s="150"/>
      <c r="G159" s="150"/>
      <c r="H159" s="150"/>
      <c r="I159" s="150"/>
      <c r="J159" s="15">
        <v>75.92</v>
      </c>
      <c r="K159" s="15">
        <v>1.6800000000000099</v>
      </c>
      <c r="L159" s="99">
        <f t="shared" si="14"/>
        <v>1.6809999782494933</v>
      </c>
      <c r="M159" s="189">
        <f t="shared" si="13"/>
        <v>5.9522514850201484E-2</v>
      </c>
      <c r="N159" s="15">
        <f t="shared" si="6"/>
        <v>1275.46</v>
      </c>
      <c r="O159" s="15"/>
      <c r="P159" s="15"/>
      <c r="Q159" s="15"/>
    </row>
    <row r="160" spans="1:17" s="6" customFormat="1" ht="15" customHeight="1">
      <c r="A160" s="15"/>
      <c r="B160" s="15"/>
      <c r="C160" s="15"/>
      <c r="D160" s="15"/>
      <c r="E160" s="150"/>
      <c r="F160" s="150"/>
      <c r="G160" s="150"/>
      <c r="H160" s="150"/>
      <c r="I160" s="150"/>
      <c r="J160" s="15">
        <v>76.34</v>
      </c>
      <c r="K160" s="15">
        <v>1.68500000000001</v>
      </c>
      <c r="L160" s="99">
        <f t="shared" si="14"/>
        <v>1.6857807707469645</v>
      </c>
      <c r="M160" s="189">
        <f t="shared" si="13"/>
        <v>4.633654284596319E-2</v>
      </c>
      <c r="N160" s="15">
        <f t="shared" si="6"/>
        <v>1286.33</v>
      </c>
      <c r="O160" s="15"/>
      <c r="P160" s="15"/>
      <c r="Q160" s="15"/>
    </row>
    <row r="161" spans="1:17" s="6" customFormat="1" ht="15" customHeight="1">
      <c r="A161" s="15"/>
      <c r="B161" s="15"/>
      <c r="C161" s="15"/>
      <c r="D161" s="15"/>
      <c r="E161" s="150"/>
      <c r="F161" s="150"/>
      <c r="G161" s="150"/>
      <c r="H161" s="150"/>
      <c r="I161" s="150"/>
      <c r="J161" s="15">
        <v>76.77</v>
      </c>
      <c r="K161" s="15">
        <v>1.6900000000000099</v>
      </c>
      <c r="L161" s="99">
        <f t="shared" si="14"/>
        <v>1.6906512012459431</v>
      </c>
      <c r="M161" s="189">
        <f t="shared" si="13"/>
        <v>3.8532618102556482E-2</v>
      </c>
      <c r="N161" s="15">
        <f t="shared" si="6"/>
        <v>1297.4100000000001</v>
      </c>
      <c r="O161" s="15"/>
      <c r="P161" s="15"/>
      <c r="Q161" s="15"/>
    </row>
    <row r="162" spans="1:17" s="6" customFormat="1" ht="15" customHeight="1">
      <c r="A162" s="15"/>
      <c r="B162" s="15"/>
      <c r="C162" s="15"/>
      <c r="D162" s="15"/>
      <c r="E162" s="150"/>
      <c r="F162" s="150"/>
      <c r="G162" s="150"/>
      <c r="H162" s="150"/>
      <c r="I162" s="150"/>
      <c r="J162" s="15">
        <v>77.2</v>
      </c>
      <c r="K162" s="15">
        <v>1.6950000000000101</v>
      </c>
      <c r="L162" s="99">
        <f t="shared" si="14"/>
        <v>1.6954949629960803</v>
      </c>
      <c r="M162" s="189">
        <f t="shared" si="13"/>
        <v>2.9201356700307435E-2</v>
      </c>
      <c r="N162" s="15">
        <f t="shared" si="6"/>
        <v>1308.54</v>
      </c>
      <c r="O162" s="15"/>
      <c r="P162" s="15"/>
      <c r="Q162" s="15"/>
    </row>
    <row r="163" spans="1:17" s="6" customFormat="1" ht="15" customHeight="1">
      <c r="A163" s="15"/>
      <c r="B163" s="15"/>
      <c r="C163" s="15"/>
      <c r="D163" s="15"/>
      <c r="E163" s="150"/>
      <c r="F163" s="150"/>
      <c r="G163" s="150"/>
      <c r="H163" s="150"/>
      <c r="I163" s="150"/>
      <c r="J163" s="15">
        <v>77.63</v>
      </c>
      <c r="K163" s="15">
        <v>1.7000000000000099</v>
      </c>
      <c r="L163" s="99">
        <f t="shared" si="14"/>
        <v>1.7003097848314386</v>
      </c>
      <c r="M163" s="189">
        <f t="shared" si="13"/>
        <v>1.8222637142860352E-2</v>
      </c>
      <c r="N163" s="15">
        <f t="shared" si="6"/>
        <v>1319.71</v>
      </c>
      <c r="O163" s="15"/>
      <c r="P163" s="15"/>
      <c r="Q163" s="15"/>
    </row>
    <row r="164" spans="1:17" s="6" customFormat="1" ht="15" customHeight="1">
      <c r="A164" s="15"/>
      <c r="B164" s="15"/>
      <c r="C164" s="15"/>
      <c r="D164" s="15"/>
      <c r="E164" s="150"/>
      <c r="F164" s="150"/>
      <c r="G164" s="150"/>
      <c r="H164" s="150"/>
      <c r="I164" s="150"/>
      <c r="J164" s="15">
        <v>78.06</v>
      </c>
      <c r="K164" s="15">
        <v>1.7050000000000101</v>
      </c>
      <c r="L164" s="99">
        <f t="shared" si="14"/>
        <v>1.7050933342834487</v>
      </c>
      <c r="M164" s="189">
        <f t="shared" si="13"/>
        <v>5.4741515213258558E-3</v>
      </c>
      <c r="N164" s="15">
        <f t="shared" si="6"/>
        <v>1330.92</v>
      </c>
      <c r="O164" s="15"/>
      <c r="P164" s="15"/>
      <c r="Q164" s="15"/>
    </row>
    <row r="165" spans="1:17" s="6" customFormat="1" ht="15" customHeight="1">
      <c r="A165" s="15"/>
      <c r="B165" s="15"/>
      <c r="C165" s="15"/>
      <c r="D165" s="15"/>
      <c r="E165" s="150"/>
      <c r="F165" s="150"/>
      <c r="G165" s="150"/>
      <c r="H165" s="150"/>
      <c r="I165" s="150"/>
      <c r="J165" s="15">
        <v>78.489999999999995</v>
      </c>
      <c r="K165" s="15">
        <v>1.71000000000001</v>
      </c>
      <c r="L165" s="99">
        <f t="shared" si="14"/>
        <v>1.7098432168899085</v>
      </c>
      <c r="M165" s="189">
        <f t="shared" si="13"/>
        <v>-9.168602929910891E-3</v>
      </c>
      <c r="N165" s="15">
        <f t="shared" si="6"/>
        <v>1342.18</v>
      </c>
      <c r="O165" s="15"/>
      <c r="P165" s="15"/>
      <c r="Q165" s="15"/>
    </row>
    <row r="166" spans="1:17" s="6" customFormat="1" ht="15" customHeight="1">
      <c r="A166" s="15"/>
      <c r="B166" s="15"/>
      <c r="C166" s="15"/>
      <c r="D166" s="15"/>
      <c r="E166" s="150"/>
      <c r="F166" s="150"/>
      <c r="G166" s="150"/>
      <c r="H166" s="150"/>
      <c r="I166" s="150"/>
      <c r="J166" s="15">
        <v>78.930000000000007</v>
      </c>
      <c r="K166" s="15">
        <v>1.7150000000000101</v>
      </c>
      <c r="L166" s="99">
        <f t="shared" si="14"/>
        <v>1.714666147881587</v>
      </c>
      <c r="M166" s="189">
        <f t="shared" si="13"/>
        <v>-1.9466595826418107E-2</v>
      </c>
      <c r="N166" s="15">
        <f t="shared" si="6"/>
        <v>1353.65</v>
      </c>
      <c r="O166" s="15"/>
      <c r="P166" s="15"/>
      <c r="Q166" s="15"/>
    </row>
    <row r="167" spans="1:17" s="6" customFormat="1" ht="15" customHeight="1">
      <c r="A167" s="15"/>
      <c r="B167" s="15"/>
      <c r="C167" s="15"/>
      <c r="D167" s="15"/>
      <c r="E167" s="150"/>
      <c r="F167" s="150"/>
      <c r="G167" s="150"/>
      <c r="H167" s="150"/>
      <c r="I167" s="150"/>
      <c r="J167" s="15">
        <v>79.37</v>
      </c>
      <c r="K167" s="15">
        <v>1.72000000000001</v>
      </c>
      <c r="L167" s="99">
        <f t="shared" si="14"/>
        <v>1.7194485536055966</v>
      </c>
      <c r="M167" s="189">
        <f t="shared" si="13"/>
        <v>-3.206083688449992E-2</v>
      </c>
      <c r="N167" s="15">
        <f t="shared" si="6"/>
        <v>1365.16</v>
      </c>
      <c r="O167" s="15"/>
      <c r="P167" s="15"/>
      <c r="Q167" s="15"/>
    </row>
    <row r="168" spans="1:17" s="6" customFormat="1" ht="15" customHeight="1">
      <c r="A168" s="15"/>
      <c r="B168" s="15"/>
      <c r="C168" s="15"/>
      <c r="D168" s="15"/>
      <c r="E168" s="150"/>
      <c r="F168" s="150"/>
      <c r="G168" s="150"/>
      <c r="H168" s="150"/>
      <c r="I168" s="150"/>
      <c r="J168" s="15">
        <v>79.81</v>
      </c>
      <c r="K168" s="15">
        <v>1.7250000000000101</v>
      </c>
      <c r="L168" s="99">
        <f t="shared" si="14"/>
        <v>1.7241876625145076</v>
      </c>
      <c r="M168" s="189">
        <f t="shared" si="13"/>
        <v>-4.7092028145070325E-2</v>
      </c>
      <c r="N168" s="15">
        <f t="shared" si="6"/>
        <v>1376.72</v>
      </c>
      <c r="O168" s="15"/>
      <c r="P168" s="15"/>
      <c r="Q168" s="15"/>
    </row>
    <row r="169" spans="1:17" s="6" customFormat="1" ht="15" customHeight="1">
      <c r="A169" s="15"/>
      <c r="B169" s="15"/>
      <c r="C169" s="15"/>
      <c r="D169" s="15"/>
      <c r="E169" s="150"/>
      <c r="F169" s="150"/>
      <c r="G169" s="150"/>
      <c r="H169" s="150"/>
      <c r="I169" s="150"/>
      <c r="J169" s="15">
        <v>80.25</v>
      </c>
      <c r="K169" s="15">
        <v>1.73000000000001</v>
      </c>
      <c r="L169" s="99">
        <f t="shared" si="14"/>
        <v>1.7288806320306476</v>
      </c>
      <c r="M169" s="189">
        <f t="shared" si="13"/>
        <v>-6.4703350830196502E-2</v>
      </c>
      <c r="N169" s="15">
        <f t="shared" si="6"/>
        <v>1388.33</v>
      </c>
      <c r="O169" s="15"/>
      <c r="P169" s="15"/>
      <c r="Q169" s="15"/>
    </row>
    <row r="170" spans="1:17" ht="15" customHeight="1">
      <c r="A170" s="50"/>
      <c r="B170" s="50"/>
      <c r="C170" s="50"/>
      <c r="D170" s="50"/>
      <c r="E170" s="151"/>
      <c r="F170" s="151"/>
      <c r="G170" s="151"/>
      <c r="H170" s="151"/>
      <c r="I170" s="151"/>
      <c r="J170" s="15">
        <v>80.7</v>
      </c>
      <c r="K170" s="15">
        <v>1.7350000000000101</v>
      </c>
      <c r="L170" s="99">
        <f t="shared" si="14"/>
        <v>1.7336294979464344</v>
      </c>
      <c r="M170" s="189">
        <f t="shared" si="13"/>
        <v>-7.8991472828569859E-2</v>
      </c>
      <c r="N170" s="15">
        <f t="shared" si="6"/>
        <v>1400.15</v>
      </c>
      <c r="O170" s="50"/>
      <c r="P170" s="50"/>
      <c r="Q170" s="50"/>
    </row>
    <row r="171" spans="1:17" ht="15" customHeight="1">
      <c r="A171" s="50"/>
      <c r="B171" s="50"/>
      <c r="C171" s="50"/>
      <c r="D171" s="50"/>
      <c r="E171" s="151"/>
      <c r="F171" s="151"/>
      <c r="G171" s="151"/>
      <c r="H171" s="151"/>
      <c r="I171" s="151"/>
      <c r="J171" s="15">
        <v>81.16</v>
      </c>
      <c r="K171" s="15">
        <v>1.74000000000001</v>
      </c>
      <c r="L171" s="99">
        <f t="shared" si="14"/>
        <v>1.7384275336835815</v>
      </c>
      <c r="M171" s="189">
        <f t="shared" si="13"/>
        <v>-9.0371627380947131E-2</v>
      </c>
      <c r="N171" s="15">
        <f t="shared" si="6"/>
        <v>1412.18</v>
      </c>
      <c r="O171" s="50"/>
      <c r="P171" s="50"/>
      <c r="Q171" s="50"/>
    </row>
    <row r="172" spans="1:17" customFormat="1" ht="15" customHeight="1">
      <c r="A172" s="50"/>
      <c r="B172" s="50"/>
      <c r="C172" s="50"/>
      <c r="D172" s="50"/>
      <c r="E172" s="151"/>
      <c r="F172" s="151"/>
      <c r="G172" s="151"/>
      <c r="H172" s="151"/>
      <c r="I172" s="151"/>
      <c r="J172" s="15">
        <v>81.62</v>
      </c>
      <c r="K172" s="15">
        <v>1.7450000000000101</v>
      </c>
      <c r="L172" s="99">
        <f t="shared" si="14"/>
        <v>1.7431651137021476</v>
      </c>
      <c r="M172" s="189">
        <f t="shared" si="13"/>
        <v>-0.10515107724140615</v>
      </c>
      <c r="N172" s="15">
        <f t="shared" si="6"/>
        <v>1424.27</v>
      </c>
      <c r="O172" s="50"/>
      <c r="P172" s="50"/>
      <c r="Q172" s="50"/>
    </row>
    <row r="173" spans="1:17" customFormat="1" ht="15" customHeight="1">
      <c r="A173" s="50"/>
      <c r="B173" s="50"/>
      <c r="C173" s="50"/>
      <c r="D173" s="50"/>
      <c r="E173" s="151"/>
      <c r="F173" s="151"/>
      <c r="G173" s="151"/>
      <c r="H173" s="151"/>
      <c r="I173" s="151"/>
      <c r="J173" s="15">
        <v>82.09</v>
      </c>
      <c r="K173" s="15">
        <v>1.75000000000001</v>
      </c>
      <c r="L173" s="99">
        <f t="shared" si="14"/>
        <v>1.7479395085898213</v>
      </c>
      <c r="M173" s="189">
        <f t="shared" si="13"/>
        <v>-0.11774236629649727</v>
      </c>
      <c r="N173" s="15">
        <f t="shared" si="6"/>
        <v>1436.58</v>
      </c>
      <c r="O173" s="50"/>
      <c r="P173" s="50"/>
      <c r="Q173" s="50"/>
    </row>
    <row r="174" spans="1:17" customFormat="1" ht="15" customHeight="1">
      <c r="A174" s="50"/>
      <c r="B174" s="50"/>
      <c r="C174" s="50"/>
      <c r="D174" s="50"/>
      <c r="E174" s="151"/>
      <c r="F174" s="151"/>
      <c r="G174" s="151"/>
      <c r="H174" s="151"/>
      <c r="I174" s="151"/>
      <c r="J174" s="15">
        <v>82.57</v>
      </c>
      <c r="K174" s="15">
        <v>1.7550000000000101</v>
      </c>
      <c r="L174" s="99">
        <f t="shared" si="14"/>
        <v>1.7527423965138873</v>
      </c>
      <c r="M174" s="189">
        <f t="shared" si="13"/>
        <v>-0.12863837527765201</v>
      </c>
      <c r="N174" s="15">
        <f t="shared" si="6"/>
        <v>1449.1</v>
      </c>
      <c r="O174" s="50"/>
      <c r="P174" s="50"/>
      <c r="Q174" s="50"/>
    </row>
    <row r="175" spans="1:17" customFormat="1" ht="15" customHeight="1">
      <c r="A175" s="50"/>
      <c r="B175" s="50"/>
      <c r="C175" s="50"/>
      <c r="D175" s="50"/>
      <c r="E175" s="151"/>
      <c r="F175" s="151"/>
      <c r="G175" s="151"/>
      <c r="H175" s="151"/>
      <c r="I175" s="151"/>
      <c r="J175" s="15">
        <v>83.06</v>
      </c>
      <c r="K175" s="15">
        <v>1.76000000000001</v>
      </c>
      <c r="L175" s="99">
        <f t="shared" si="14"/>
        <v>1.7575647378360109</v>
      </c>
      <c r="M175" s="189">
        <f t="shared" si="13"/>
        <v>-0.13836716840904131</v>
      </c>
      <c r="N175" s="15">
        <f t="shared" si="6"/>
        <v>1461.86</v>
      </c>
      <c r="O175" s="50"/>
      <c r="P175" s="50"/>
      <c r="Q175" s="50"/>
    </row>
    <row r="176" spans="1:17" customFormat="1" ht="15" customHeight="1">
      <c r="A176" s="50"/>
      <c r="B176" s="50"/>
      <c r="C176" s="50"/>
      <c r="D176" s="50"/>
      <c r="E176" s="151"/>
      <c r="F176" s="151"/>
      <c r="G176" s="151"/>
      <c r="H176" s="151"/>
      <c r="I176" s="151"/>
      <c r="J176" s="15">
        <v>83.57</v>
      </c>
      <c r="K176" s="15">
        <v>1.7650000000000099</v>
      </c>
      <c r="L176" s="99">
        <f t="shared" si="14"/>
        <v>1.7624924141265232</v>
      </c>
      <c r="M176" s="189">
        <f t="shared" si="13"/>
        <v>-0.14207285402190575</v>
      </c>
      <c r="N176" s="15">
        <f t="shared" si="6"/>
        <v>1475.01</v>
      </c>
      <c r="O176" s="50"/>
      <c r="P176" s="50"/>
      <c r="Q176" s="50"/>
    </row>
    <row r="177" spans="1:17" customFormat="1" ht="15" customHeight="1">
      <c r="A177" s="50"/>
      <c r="B177" s="50"/>
      <c r="C177" s="50"/>
      <c r="D177" s="50"/>
      <c r="E177" s="151"/>
      <c r="F177" s="151"/>
      <c r="G177" s="151"/>
      <c r="H177" s="151"/>
      <c r="I177" s="151"/>
      <c r="J177" s="15">
        <v>84.08</v>
      </c>
      <c r="K177" s="15">
        <v>1.77000000000001</v>
      </c>
      <c r="L177" s="99">
        <f t="shared" si="14"/>
        <v>1.7673214232198791</v>
      </c>
      <c r="M177" s="189">
        <f t="shared" si="13"/>
        <v>-0.15133202147632391</v>
      </c>
      <c r="N177" s="15">
        <f t="shared" si="6"/>
        <v>1488.22</v>
      </c>
      <c r="O177" s="50"/>
      <c r="P177" s="50"/>
      <c r="Q177" s="50"/>
    </row>
    <row r="178" spans="1:17" customFormat="1" ht="15" customHeight="1">
      <c r="A178" s="50"/>
      <c r="B178" s="50"/>
      <c r="C178" s="50"/>
      <c r="D178" s="50"/>
      <c r="E178" s="151"/>
      <c r="F178" s="151"/>
      <c r="G178" s="151"/>
      <c r="H178" s="151"/>
      <c r="I178" s="151"/>
      <c r="J178" s="15">
        <v>84.61</v>
      </c>
      <c r="K178" s="15">
        <v>1.7750000000000099</v>
      </c>
      <c r="L178" s="99">
        <f t="shared" si="14"/>
        <v>1.7722292959253272</v>
      </c>
      <c r="M178" s="189">
        <f t="shared" si="13"/>
        <v>-0.15609600420747616</v>
      </c>
      <c r="N178" s="15">
        <f t="shared" si="6"/>
        <v>1501.83</v>
      </c>
      <c r="O178" s="50"/>
      <c r="P178" s="50"/>
      <c r="Q178" s="50"/>
    </row>
    <row r="179" spans="1:17" customFormat="1" ht="15" customHeight="1">
      <c r="A179" s="50"/>
      <c r="B179" s="50"/>
      <c r="C179" s="50"/>
      <c r="D179" s="50"/>
      <c r="E179" s="151"/>
      <c r="F179" s="151"/>
      <c r="G179" s="151"/>
      <c r="H179" s="151"/>
      <c r="I179" s="151"/>
      <c r="J179" s="15">
        <v>85.16</v>
      </c>
      <c r="K179" s="15">
        <v>1.78000000000001</v>
      </c>
      <c r="L179" s="99">
        <f t="shared" si="14"/>
        <v>1.7771965151502298</v>
      </c>
      <c r="M179" s="189">
        <f t="shared" si="13"/>
        <v>-0.15749914886405605</v>
      </c>
      <c r="N179" s="15">
        <f t="shared" si="6"/>
        <v>1515.85</v>
      </c>
      <c r="O179" s="50"/>
      <c r="P179" s="50"/>
      <c r="Q179" s="50"/>
    </row>
    <row r="180" spans="1:17" customFormat="1" ht="15" customHeight="1">
      <c r="A180" s="50"/>
      <c r="B180" s="50"/>
      <c r="C180" s="50"/>
      <c r="D180" s="50"/>
      <c r="E180" s="151"/>
      <c r="F180" s="151"/>
      <c r="G180" s="151"/>
      <c r="H180" s="151"/>
      <c r="I180" s="151"/>
      <c r="J180" s="15">
        <v>85.74</v>
      </c>
      <c r="K180" s="15">
        <v>1.7850000000000099</v>
      </c>
      <c r="L180" s="99">
        <f t="shared" si="14"/>
        <v>1.782287803179877</v>
      </c>
      <c r="M180" s="189">
        <f t="shared" si="13"/>
        <v>-0.15194379944722081</v>
      </c>
      <c r="N180" s="15">
        <f t="shared" si="6"/>
        <v>1530.46</v>
      </c>
      <c r="O180" s="50"/>
      <c r="P180" s="50"/>
      <c r="Q180" s="50"/>
    </row>
    <row r="181" spans="1:17" customFormat="1" ht="15" customHeight="1">
      <c r="A181" s="50"/>
      <c r="B181" s="50"/>
      <c r="C181" s="50"/>
      <c r="D181" s="50"/>
      <c r="E181" s="151"/>
      <c r="F181" s="151"/>
      <c r="G181" s="151"/>
      <c r="H181" s="151"/>
      <c r="I181" s="151"/>
      <c r="J181" s="15">
        <v>86.35</v>
      </c>
      <c r="K181" s="15">
        <v>1.79000000000001</v>
      </c>
      <c r="L181" s="99">
        <f t="shared" si="14"/>
        <v>1.7874702125028674</v>
      </c>
      <c r="M181" s="189">
        <f t="shared" si="13"/>
        <v>-0.14132891045489365</v>
      </c>
      <c r="N181" s="15">
        <f t="shared" si="6"/>
        <v>1545.67</v>
      </c>
      <c r="O181" s="50"/>
      <c r="P181" s="50"/>
      <c r="Q181" s="50"/>
    </row>
    <row r="182" spans="1:17" customFormat="1" ht="15" customHeight="1">
      <c r="A182" s="50"/>
      <c r="B182" s="50"/>
      <c r="C182" s="50"/>
      <c r="D182" s="50"/>
      <c r="E182" s="151"/>
      <c r="F182" s="151"/>
      <c r="G182" s="151"/>
      <c r="H182" s="151"/>
      <c r="I182" s="151"/>
      <c r="J182" s="15">
        <v>86.99</v>
      </c>
      <c r="K182" s="15">
        <v>1.7950000000000099</v>
      </c>
      <c r="L182" s="99">
        <f t="shared" si="14"/>
        <v>1.7927063022190799</v>
      </c>
      <c r="M182" s="189">
        <f t="shared" si="13"/>
        <v>-0.12778260617994505</v>
      </c>
      <c r="N182" s="15">
        <f t="shared" si="6"/>
        <v>1561.47</v>
      </c>
      <c r="O182" s="50"/>
      <c r="P182" s="50"/>
      <c r="Q182" s="50"/>
    </row>
    <row r="183" spans="1:17" customFormat="1" ht="15" customHeight="1">
      <c r="A183" s="50"/>
      <c r="B183" s="50"/>
      <c r="C183" s="50"/>
      <c r="D183" s="50"/>
      <c r="E183" s="151"/>
      <c r="F183" s="151"/>
      <c r="G183" s="151"/>
      <c r="H183" s="151"/>
      <c r="I183" s="151"/>
      <c r="J183" s="15">
        <v>87.69</v>
      </c>
      <c r="K183" s="15">
        <v>1.80000000000001</v>
      </c>
      <c r="L183" s="99">
        <f t="shared" si="14"/>
        <v>1.798182717206914</v>
      </c>
      <c r="M183" s="189">
        <f t="shared" si="13"/>
        <v>-0.10096015517199992</v>
      </c>
      <c r="N183" s="15">
        <f t="shared" si="6"/>
        <v>1578.42</v>
      </c>
      <c r="O183" s="50"/>
      <c r="P183" s="50"/>
      <c r="Q183" s="50"/>
    </row>
    <row r="184" spans="1:17" customFormat="1" ht="15" customHeight="1">
      <c r="A184" s="50"/>
      <c r="B184" s="50"/>
      <c r="C184" s="50"/>
      <c r="D184" s="50"/>
      <c r="E184" s="151"/>
      <c r="F184" s="151"/>
      <c r="G184" s="151"/>
      <c r="H184" s="151"/>
      <c r="I184" s="151"/>
      <c r="J184" s="15">
        <v>88.43</v>
      </c>
      <c r="K184" s="15">
        <v>1.8050000000000099</v>
      </c>
      <c r="L184" s="99">
        <f t="shared" si="14"/>
        <v>1.8036691023484333</v>
      </c>
      <c r="M184" s="189">
        <f t="shared" si="13"/>
        <v>-7.3733941915605089E-2</v>
      </c>
      <c r="N184" s="15">
        <f t="shared" si="6"/>
        <v>1596.16</v>
      </c>
      <c r="O184" s="50"/>
      <c r="P184" s="50"/>
      <c r="Q184" s="50"/>
    </row>
    <row r="185" spans="1:17" customFormat="1" ht="15" customHeight="1">
      <c r="A185" s="50"/>
      <c r="B185" s="50"/>
      <c r="C185" s="50"/>
      <c r="D185" s="50"/>
      <c r="E185" s="151"/>
      <c r="F185" s="151"/>
      <c r="G185" s="151"/>
      <c r="H185" s="151"/>
      <c r="I185" s="151"/>
      <c r="J185" s="15">
        <v>89.23</v>
      </c>
      <c r="K185" s="15">
        <v>1.81000000000001</v>
      </c>
      <c r="L185" s="99">
        <f t="shared" si="14"/>
        <v>1.8092264769377042</v>
      </c>
      <c r="M185" s="189">
        <f t="shared" si="13"/>
        <v>-4.273608079037685E-2</v>
      </c>
      <c r="N185" s="15">
        <f t="shared" si="6"/>
        <v>1615.06</v>
      </c>
      <c r="O185" s="50"/>
      <c r="P185" s="50"/>
      <c r="Q185" s="50"/>
    </row>
    <row r="186" spans="1:17" customFormat="1" ht="15" customHeight="1">
      <c r="A186" s="50"/>
      <c r="B186" s="50"/>
      <c r="C186" s="50"/>
      <c r="D186" s="50"/>
      <c r="E186" s="151"/>
      <c r="F186" s="151"/>
      <c r="G186" s="151"/>
      <c r="H186" s="151"/>
      <c r="I186" s="151"/>
      <c r="J186" s="15">
        <v>90.12</v>
      </c>
      <c r="K186" s="15">
        <v>1.8150000000000099</v>
      </c>
      <c r="L186" s="99">
        <f t="shared" si="14"/>
        <v>1.8149203042643436</v>
      </c>
      <c r="M186" s="189">
        <f t="shared" si="13"/>
        <v>-4.3909496234904397E-3</v>
      </c>
      <c r="N186" s="15">
        <f t="shared" si="6"/>
        <v>1635.68</v>
      </c>
      <c r="O186" s="50"/>
      <c r="P186" s="50"/>
      <c r="Q186" s="50"/>
    </row>
    <row r="187" spans="1:17" customFormat="1" ht="15" customHeight="1">
      <c r="A187" s="50"/>
      <c r="B187" s="50"/>
      <c r="C187" s="50"/>
      <c r="D187" s="50"/>
      <c r="E187" s="151"/>
      <c r="F187" s="151"/>
      <c r="G187" s="151"/>
      <c r="H187" s="151"/>
      <c r="I187" s="151"/>
      <c r="J187" s="15">
        <v>91.11</v>
      </c>
      <c r="K187" s="15">
        <v>1.8200000000000101</v>
      </c>
      <c r="L187" s="99">
        <f t="shared" si="14"/>
        <v>1.8206032962364611</v>
      </c>
      <c r="M187" s="189">
        <f t="shared" si="13"/>
        <v>3.3148144859947964E-2</v>
      </c>
      <c r="N187" s="15">
        <f t="shared" si="6"/>
        <v>1658.2</v>
      </c>
      <c r="O187" s="50"/>
      <c r="P187" s="50"/>
      <c r="Q187" s="50"/>
    </row>
    <row r="188" spans="1:17" customFormat="1" ht="15" customHeight="1">
      <c r="A188" s="50"/>
      <c r="B188" s="50"/>
      <c r="C188" s="50"/>
      <c r="D188" s="50"/>
      <c r="E188" s="151"/>
      <c r="F188" s="151"/>
      <c r="G188" s="151"/>
      <c r="H188" s="151"/>
      <c r="I188" s="151"/>
      <c r="J188" s="15">
        <v>91.33</v>
      </c>
      <c r="K188" s="15">
        <v>1.821</v>
      </c>
      <c r="L188" s="99">
        <f t="shared" si="14"/>
        <v>1.821767836941363</v>
      </c>
      <c r="M188" s="189">
        <f t="shared" si="13"/>
        <v>4.2165674978751504E-2</v>
      </c>
      <c r="N188" s="15">
        <f t="shared" si="6"/>
        <v>1663.12</v>
      </c>
      <c r="O188" s="50"/>
      <c r="P188" s="50"/>
      <c r="Q188" s="50"/>
    </row>
    <row r="189" spans="1:17" customFormat="1" ht="15" customHeight="1">
      <c r="A189" s="50"/>
      <c r="B189" s="50"/>
      <c r="C189" s="50"/>
      <c r="D189" s="50"/>
      <c r="E189" s="151"/>
      <c r="F189" s="151"/>
      <c r="G189" s="151"/>
      <c r="H189" s="151"/>
      <c r="I189" s="151"/>
      <c r="J189" s="15">
        <v>91.56</v>
      </c>
      <c r="K189" s="15">
        <v>1.8219999999999901</v>
      </c>
      <c r="L189" s="99">
        <f t="shared" si="14"/>
        <v>1.8229456269166455</v>
      </c>
      <c r="M189" s="189">
        <f t="shared" si="13"/>
        <v>5.1900489388334581E-2</v>
      </c>
      <c r="N189" s="15">
        <f t="shared" si="6"/>
        <v>1668.22</v>
      </c>
      <c r="O189" s="50"/>
      <c r="P189" s="50"/>
      <c r="Q189" s="50"/>
    </row>
    <row r="190" spans="1:17" customFormat="1" ht="15" customHeight="1">
      <c r="A190" s="50"/>
      <c r="B190" s="50"/>
      <c r="C190" s="50"/>
      <c r="D190" s="50"/>
      <c r="E190" s="151"/>
      <c r="F190" s="151"/>
      <c r="G190" s="151"/>
      <c r="H190" s="151"/>
      <c r="I190" s="151"/>
      <c r="J190" s="15">
        <v>91.78</v>
      </c>
      <c r="K190" s="15">
        <v>1.82299999999998</v>
      </c>
      <c r="L190" s="99">
        <f t="shared" si="14"/>
        <v>1.8240335945120139</v>
      </c>
      <c r="M190" s="189">
        <f t="shared" si="13"/>
        <v>5.6697449919577494E-2</v>
      </c>
      <c r="N190" s="15">
        <f t="shared" si="6"/>
        <v>1673.15</v>
      </c>
      <c r="O190" s="50"/>
      <c r="P190" s="50"/>
      <c r="Q190" s="50"/>
    </row>
    <row r="191" spans="1:17" customFormat="1" ht="15" customHeight="1">
      <c r="A191" s="50"/>
      <c r="B191" s="50"/>
      <c r="C191" s="50"/>
      <c r="D191" s="50"/>
      <c r="E191" s="151"/>
      <c r="F191" s="151"/>
      <c r="G191" s="151"/>
      <c r="H191" s="151"/>
      <c r="I191" s="151"/>
      <c r="J191" s="15">
        <v>92</v>
      </c>
      <c r="K191" s="15">
        <v>1.8239999999999701</v>
      </c>
      <c r="L191" s="99">
        <f t="shared" si="14"/>
        <v>1.825083159571105</v>
      </c>
      <c r="M191" s="189">
        <f t="shared" si="13"/>
        <v>5.9383748417485477E-2</v>
      </c>
      <c r="N191" s="15">
        <f t="shared" si="6"/>
        <v>1678.08</v>
      </c>
      <c r="O191" s="50"/>
      <c r="P191" s="50"/>
      <c r="Q191" s="50"/>
    </row>
    <row r="192" spans="1:17" customFormat="1" ht="15" customHeight="1">
      <c r="A192" s="50"/>
      <c r="B192" s="50"/>
      <c r="C192" s="50"/>
      <c r="D192" s="50"/>
      <c r="E192" s="151"/>
      <c r="F192" s="151"/>
      <c r="G192" s="151"/>
      <c r="H192" s="151"/>
      <c r="I192" s="151"/>
      <c r="J192" s="15">
        <v>92.25</v>
      </c>
      <c r="K192" s="15">
        <v>1.82499999999996</v>
      </c>
      <c r="L192" s="99">
        <f t="shared" si="14"/>
        <v>1.826228416601668</v>
      </c>
      <c r="M192" s="189">
        <f t="shared" si="13"/>
        <v>6.7310498723728962E-2</v>
      </c>
      <c r="N192" s="15">
        <f t="shared" si="6"/>
        <v>1683.56</v>
      </c>
      <c r="O192" s="50"/>
      <c r="P192" s="50"/>
      <c r="Q192" s="50"/>
    </row>
    <row r="193" spans="1:17" customFormat="1" ht="15" customHeight="1">
      <c r="A193" s="50"/>
      <c r="B193" s="50"/>
      <c r="C193" s="50"/>
      <c r="D193" s="50"/>
      <c r="E193" s="151"/>
      <c r="F193" s="151"/>
      <c r="G193" s="151"/>
      <c r="H193" s="151"/>
      <c r="I193" s="151"/>
      <c r="J193" s="15">
        <v>92.51</v>
      </c>
      <c r="K193" s="15">
        <v>1.8259999999999501</v>
      </c>
      <c r="L193" s="99">
        <f t="shared" si="14"/>
        <v>1.8273649743947655</v>
      </c>
      <c r="M193" s="189">
        <f t="shared" si="13"/>
        <v>7.4752157437867395E-2</v>
      </c>
      <c r="N193" s="15">
        <f t="shared" si="6"/>
        <v>1689.23</v>
      </c>
      <c r="O193" s="50"/>
      <c r="P193" s="50"/>
      <c r="Q193" s="50"/>
    </row>
    <row r="194" spans="1:17" customFormat="1" ht="15" customHeight="1">
      <c r="A194" s="50"/>
      <c r="B194" s="50"/>
      <c r="C194" s="50"/>
      <c r="D194" s="50"/>
      <c r="E194" s="151"/>
      <c r="F194" s="151"/>
      <c r="G194" s="151"/>
      <c r="H194" s="151"/>
      <c r="I194" s="151"/>
      <c r="J194" s="15">
        <v>92.77</v>
      </c>
      <c r="K194" s="15">
        <v>1.82699999999994</v>
      </c>
      <c r="L194" s="99">
        <f t="shared" si="14"/>
        <v>1.8284448852181707</v>
      </c>
      <c r="M194" s="189">
        <f t="shared" si="13"/>
        <v>7.9085124150561889E-2</v>
      </c>
      <c r="N194" s="15">
        <f t="shared" si="6"/>
        <v>1694.91</v>
      </c>
      <c r="O194" s="50"/>
      <c r="P194" s="50"/>
      <c r="Q194" s="50"/>
    </row>
    <row r="195" spans="1:17" customFormat="1" ht="15" customHeight="1">
      <c r="A195" s="50"/>
      <c r="B195" s="50"/>
      <c r="C195" s="50"/>
      <c r="D195" s="50"/>
      <c r="E195" s="151"/>
      <c r="F195" s="151"/>
      <c r="G195" s="151"/>
      <c r="H195" s="151"/>
      <c r="I195" s="151"/>
      <c r="J195" s="15">
        <v>93.03</v>
      </c>
      <c r="K195" s="15">
        <v>1.8279999999999299</v>
      </c>
      <c r="L195" s="99">
        <f t="shared" si="14"/>
        <v>1.8294670551839589</v>
      </c>
      <c r="M195" s="189">
        <f t="shared" si="13"/>
        <v>8.0254659957826338E-2</v>
      </c>
      <c r="N195" s="15">
        <f t="shared" si="6"/>
        <v>1700.59</v>
      </c>
      <c r="O195" s="50"/>
      <c r="P195" s="50"/>
      <c r="Q195" s="50"/>
    </row>
    <row r="196" spans="1:17" customFormat="1" ht="15" customHeight="1">
      <c r="A196" s="50"/>
      <c r="B196" s="50"/>
      <c r="C196" s="50"/>
      <c r="D196" s="50"/>
      <c r="E196" s="151"/>
      <c r="F196" s="151"/>
      <c r="G196" s="151"/>
      <c r="H196" s="151"/>
      <c r="I196" s="151"/>
      <c r="J196" s="15">
        <v>93.33</v>
      </c>
      <c r="K196" s="15">
        <v>1.82899999999992</v>
      </c>
      <c r="L196" s="99">
        <f t="shared" si="14"/>
        <v>1.8305732884427319</v>
      </c>
      <c r="M196" s="189">
        <f t="shared" si="13"/>
        <v>8.6019051001201371E-2</v>
      </c>
      <c r="N196" s="15">
        <f t="shared" si="6"/>
        <v>1707.01</v>
      </c>
      <c r="O196" s="50"/>
      <c r="P196" s="50"/>
      <c r="Q196" s="50"/>
    </row>
    <row r="197" spans="1:17" customFormat="1" ht="15" customHeight="1">
      <c r="A197" s="50"/>
      <c r="B197" s="50"/>
      <c r="C197" s="50"/>
      <c r="D197" s="50"/>
      <c r="E197" s="151"/>
      <c r="F197" s="151"/>
      <c r="G197" s="151"/>
      <c r="H197" s="151"/>
      <c r="I197" s="151"/>
      <c r="J197" s="15">
        <v>93.64</v>
      </c>
      <c r="K197" s="15">
        <v>1.8299999999999099</v>
      </c>
      <c r="L197" s="99">
        <f t="shared" si="14"/>
        <v>1.8316322648660757</v>
      </c>
      <c r="M197" s="189">
        <f t="shared" si="13"/>
        <v>8.9194801429826498E-2</v>
      </c>
      <c r="N197" s="15">
        <f t="shared" si="6"/>
        <v>1713.61</v>
      </c>
      <c r="O197" s="50"/>
      <c r="P197" s="50"/>
      <c r="Q197" s="50"/>
    </row>
    <row r="198" spans="1:17" customFormat="1" ht="15" customHeight="1">
      <c r="A198" s="50"/>
      <c r="B198" s="50"/>
      <c r="C198" s="50"/>
      <c r="D198" s="50"/>
      <c r="E198" s="151"/>
      <c r="F198" s="151"/>
      <c r="G198" s="151"/>
      <c r="H198" s="151"/>
      <c r="I198" s="151"/>
      <c r="J198" s="15">
        <v>93.94</v>
      </c>
      <c r="K198" s="15">
        <v>1.8309999999999</v>
      </c>
      <c r="L198" s="99">
        <f t="shared" si="14"/>
        <v>1.8325738764458284</v>
      </c>
      <c r="M198" s="189">
        <f t="shared" si="13"/>
        <v>8.5957206222196061E-2</v>
      </c>
      <c r="N198" s="15">
        <f t="shared" si="6"/>
        <v>1720.04</v>
      </c>
      <c r="O198" s="50"/>
      <c r="P198" s="50"/>
      <c r="Q198" s="50"/>
    </row>
    <row r="199" spans="1:17" customFormat="1" ht="15" customHeight="1">
      <c r="A199" s="50"/>
      <c r="B199" s="50"/>
      <c r="C199" s="50"/>
      <c r="D199" s="50"/>
      <c r="E199" s="151"/>
      <c r="F199" s="151"/>
      <c r="G199" s="151"/>
      <c r="H199" s="151"/>
      <c r="I199" s="151"/>
      <c r="J199" s="15">
        <v>94.32</v>
      </c>
      <c r="K199" s="15">
        <v>1.8319999999998899</v>
      </c>
      <c r="L199" s="99">
        <f t="shared" si="14"/>
        <v>1.8336463178174482</v>
      </c>
      <c r="M199" s="189">
        <f t="shared" si="13"/>
        <v>8.986450969205273E-2</v>
      </c>
      <c r="N199" s="15">
        <f t="shared" si="6"/>
        <v>1727.94</v>
      </c>
      <c r="O199" s="50"/>
      <c r="P199" s="50"/>
      <c r="Q199" s="50"/>
    </row>
    <row r="200" spans="1:17" customFormat="1" ht="15" customHeight="1">
      <c r="A200" s="50"/>
      <c r="B200" s="50"/>
      <c r="C200" s="50"/>
      <c r="D200" s="50"/>
      <c r="E200" s="151"/>
      <c r="F200" s="151"/>
      <c r="G200" s="151"/>
      <c r="H200" s="151"/>
      <c r="I200" s="151"/>
      <c r="J200" s="15">
        <v>94.72</v>
      </c>
      <c r="K200" s="15">
        <v>1.8329999999998801</v>
      </c>
      <c r="L200" s="99">
        <f t="shared" si="14"/>
        <v>1.8346262772714046</v>
      </c>
      <c r="M200" s="189">
        <f t="shared" si="13"/>
        <v>8.8722164294852204E-2</v>
      </c>
      <c r="N200" s="15">
        <f t="shared" si="6"/>
        <v>1736.22</v>
      </c>
      <c r="O200" s="50"/>
      <c r="P200" s="50"/>
      <c r="Q200" s="50"/>
    </row>
    <row r="201" spans="1:17" customFormat="1" ht="15" customHeight="1">
      <c r="A201" s="50"/>
      <c r="B201" s="50"/>
      <c r="C201" s="50"/>
      <c r="D201" s="50"/>
      <c r="E201" s="151"/>
      <c r="F201" s="151"/>
      <c r="G201" s="151"/>
      <c r="H201" s="151"/>
      <c r="I201" s="151"/>
      <c r="J201" s="15">
        <v>98</v>
      </c>
      <c r="K201" s="15">
        <v>1.84</v>
      </c>
      <c r="L201" s="99">
        <f t="shared" si="14"/>
        <v>1.8363370839448114</v>
      </c>
      <c r="M201" s="189">
        <f t="shared" si="13"/>
        <v>-0.19907152473851347</v>
      </c>
      <c r="N201" s="15">
        <f t="shared" si="6"/>
        <v>1803.2</v>
      </c>
      <c r="O201" s="50"/>
      <c r="P201" s="50"/>
      <c r="Q201" s="50"/>
    </row>
    <row r="202" spans="1:17" customFormat="1" ht="15" customHeight="1">
      <c r="K202" s="1"/>
      <c r="L202" s="1"/>
      <c r="M202" s="1"/>
      <c r="N202" s="1"/>
      <c r="O202" s="1"/>
      <c r="P202" s="1"/>
      <c r="Q202" s="1"/>
    </row>
    <row r="203" spans="1:17" customFormat="1" ht="15" customHeight="1">
      <c r="K203" s="1"/>
      <c r="L203" s="1"/>
      <c r="M203" s="1"/>
      <c r="N203" s="1"/>
      <c r="O203" s="1"/>
      <c r="P203" s="1"/>
      <c r="Q203" s="1"/>
    </row>
    <row r="204" spans="1:17" customFormat="1" ht="15" customHeight="1">
      <c r="K204" s="1"/>
      <c r="L204" s="1"/>
      <c r="M204" s="1"/>
      <c r="N204" s="1"/>
      <c r="O204" s="1"/>
      <c r="P204" s="1"/>
      <c r="Q204" s="1"/>
    </row>
    <row r="205" spans="1:17" customFormat="1" ht="15" customHeight="1">
      <c r="K205" s="1"/>
      <c r="L205" s="1"/>
      <c r="M205" s="1"/>
      <c r="N205" s="1"/>
      <c r="O205" s="1"/>
      <c r="P205" s="1"/>
      <c r="Q205" s="1"/>
    </row>
    <row r="206" spans="1:17" customFormat="1" ht="15" customHeight="1">
      <c r="K206" s="1"/>
      <c r="L206" s="1"/>
      <c r="M206" s="1"/>
      <c r="N206" s="1"/>
      <c r="O206" s="1"/>
      <c r="P206" s="1"/>
      <c r="Q206" s="1"/>
    </row>
    <row r="207" spans="1:17" customFormat="1" ht="15" customHeight="1">
      <c r="K207" s="1"/>
      <c r="L207" s="1"/>
      <c r="M207" s="1"/>
      <c r="N207" s="1"/>
      <c r="O207" s="1"/>
      <c r="P207" s="1"/>
      <c r="Q207" s="1"/>
    </row>
    <row r="208" spans="1:17" customFormat="1" ht="15" customHeight="1">
      <c r="K208" s="1"/>
      <c r="L208" s="1"/>
      <c r="M208" s="1"/>
      <c r="N208" s="1"/>
      <c r="O208" s="1"/>
      <c r="P208" s="1"/>
      <c r="Q208" s="1"/>
    </row>
    <row r="209" spans="11:17" customFormat="1" ht="15" customHeight="1">
      <c r="K209" s="1"/>
      <c r="L209" s="1"/>
      <c r="M209" s="1"/>
      <c r="N209" s="1"/>
      <c r="O209" s="1"/>
      <c r="P209" s="1"/>
      <c r="Q209" s="1"/>
    </row>
    <row r="210" spans="11:17" customFormat="1" ht="15" customHeight="1">
      <c r="K210" s="1"/>
      <c r="L210" s="1"/>
      <c r="M210" s="1"/>
      <c r="N210" s="1"/>
      <c r="O210" s="1"/>
      <c r="P210" s="1"/>
      <c r="Q210" s="1"/>
    </row>
    <row r="211" spans="11:17" customFormat="1" ht="15" customHeight="1">
      <c r="K211" s="1"/>
      <c r="L211" s="1"/>
      <c r="M211" s="1"/>
      <c r="N211" s="1"/>
      <c r="O211" s="1"/>
      <c r="P211" s="1"/>
      <c r="Q211" s="1"/>
    </row>
    <row r="212" spans="11:17" customFormat="1" ht="15" customHeight="1">
      <c r="K212" s="1"/>
      <c r="L212" s="1"/>
      <c r="M212" s="1"/>
      <c r="N212" s="1"/>
      <c r="O212" s="1"/>
      <c r="P212" s="1"/>
      <c r="Q212" s="1"/>
    </row>
    <row r="213" spans="11:17" customFormat="1" ht="15" customHeight="1">
      <c r="K213" s="1"/>
      <c r="L213" s="1"/>
      <c r="M213" s="1"/>
      <c r="N213" s="1"/>
      <c r="O213" s="1"/>
      <c r="P213" s="1"/>
      <c r="Q213" s="1"/>
    </row>
    <row r="214" spans="11:17" customFormat="1" ht="15" customHeight="1">
      <c r="K214" s="1"/>
      <c r="L214" s="1"/>
      <c r="M214" s="1"/>
      <c r="N214" s="1"/>
      <c r="O214" s="1"/>
      <c r="P214" s="1"/>
      <c r="Q214" s="1"/>
    </row>
    <row r="215" spans="11:17" customFormat="1" ht="15" customHeight="1">
      <c r="K215" s="1"/>
      <c r="L215" s="1"/>
      <c r="M215" s="1"/>
      <c r="N215" s="1"/>
      <c r="O215" s="1"/>
      <c r="P215" s="1"/>
      <c r="Q215" s="1"/>
    </row>
    <row r="216" spans="11:17" customFormat="1" ht="15" customHeight="1">
      <c r="K216" s="1"/>
      <c r="L216" s="1"/>
      <c r="M216" s="1"/>
      <c r="N216" s="1"/>
      <c r="O216" s="1"/>
      <c r="P216" s="1"/>
      <c r="Q216" s="1"/>
    </row>
    <row r="217" spans="11:17" customFormat="1" ht="15" customHeight="1">
      <c r="K217" s="1"/>
      <c r="L217" s="1"/>
      <c r="M217" s="1"/>
      <c r="N217" s="1"/>
      <c r="O217" s="1"/>
      <c r="P217" s="1"/>
      <c r="Q217" s="1"/>
    </row>
    <row r="218" spans="11:17" customFormat="1" ht="15" customHeight="1">
      <c r="K218" s="1"/>
      <c r="L218" s="1"/>
      <c r="M218" s="1"/>
      <c r="N218" s="1"/>
      <c r="O218" s="1"/>
      <c r="P218" s="1"/>
      <c r="Q218" s="1"/>
    </row>
    <row r="219" spans="11:17" customFormat="1" ht="15" customHeight="1">
      <c r="K219" s="1"/>
      <c r="L219" s="1"/>
      <c r="M219" s="1"/>
      <c r="N219" s="1"/>
      <c r="O219" s="1"/>
      <c r="P219" s="1"/>
      <c r="Q219" s="1"/>
    </row>
    <row r="220" spans="11:17" customFormat="1" ht="15" customHeight="1">
      <c r="K220" s="1"/>
      <c r="L220" s="1"/>
      <c r="M220" s="1"/>
      <c r="N220" s="1"/>
      <c r="O220" s="1"/>
      <c r="P220" s="1"/>
      <c r="Q220" s="1"/>
    </row>
    <row r="221" spans="11:17" customFormat="1" ht="15" customHeight="1">
      <c r="K221" s="1"/>
      <c r="L221" s="1"/>
      <c r="M221" s="1"/>
      <c r="N221" s="1"/>
      <c r="O221" s="1"/>
      <c r="P221" s="1"/>
      <c r="Q221" s="1"/>
    </row>
    <row r="222" spans="11:17" customFormat="1" ht="15" customHeight="1">
      <c r="K222" s="1"/>
      <c r="L222" s="1"/>
      <c r="M222" s="1"/>
      <c r="N222" s="1"/>
      <c r="O222" s="1"/>
      <c r="P222" s="1"/>
      <c r="Q222" s="1"/>
    </row>
    <row r="223" spans="11:17" customFormat="1" ht="15" customHeight="1">
      <c r="K223" s="1"/>
      <c r="L223" s="1"/>
      <c r="M223" s="1"/>
      <c r="N223" s="1"/>
      <c r="O223" s="1"/>
      <c r="P223" s="1"/>
      <c r="Q223" s="1"/>
    </row>
    <row r="224" spans="11:17" customFormat="1" ht="15" customHeight="1">
      <c r="K224" s="1"/>
      <c r="L224" s="1"/>
      <c r="M224" s="1"/>
      <c r="N224" s="1"/>
      <c r="O224" s="1"/>
      <c r="P224" s="1"/>
      <c r="Q224" s="1"/>
    </row>
    <row r="225" spans="11:17" customFormat="1" ht="15" customHeight="1">
      <c r="K225" s="1"/>
      <c r="L225" s="1"/>
      <c r="M225" s="1"/>
      <c r="N225" s="1"/>
      <c r="O225" s="1"/>
      <c r="P225" s="1"/>
      <c r="Q225" s="1"/>
    </row>
    <row r="226" spans="11:17" customFormat="1" ht="15" customHeight="1">
      <c r="K226" s="1"/>
      <c r="L226" s="1"/>
      <c r="M226" s="1"/>
      <c r="N226" s="1"/>
      <c r="O226" s="1"/>
      <c r="P226" s="1"/>
      <c r="Q226" s="1"/>
    </row>
    <row r="227" spans="11:17" customFormat="1" ht="15" customHeight="1">
      <c r="K227" s="1"/>
      <c r="L227" s="1"/>
      <c r="M227" s="1"/>
      <c r="N227" s="1"/>
      <c r="O227" s="1"/>
      <c r="P227" s="1"/>
      <c r="Q227" s="1"/>
    </row>
    <row r="228" spans="11:17" customFormat="1" ht="15" customHeight="1">
      <c r="K228" s="1"/>
      <c r="L228" s="1"/>
      <c r="M228" s="1"/>
      <c r="N228" s="1"/>
      <c r="O228" s="1"/>
      <c r="P228" s="1"/>
      <c r="Q228" s="1"/>
    </row>
    <row r="229" spans="11:17" customFormat="1" ht="15" customHeight="1">
      <c r="K229" s="1"/>
      <c r="L229" s="1"/>
      <c r="M229" s="1"/>
      <c r="N229" s="1"/>
      <c r="O229" s="1"/>
      <c r="P229" s="1"/>
      <c r="Q229" s="1"/>
    </row>
    <row r="230" spans="11:17" customFormat="1" ht="15" customHeight="1">
      <c r="K230" s="1"/>
      <c r="L230" s="1"/>
      <c r="M230" s="1"/>
      <c r="N230" s="1"/>
      <c r="O230" s="1"/>
      <c r="P230" s="1"/>
      <c r="Q230" s="1"/>
    </row>
    <row r="231" spans="11:17" customFormat="1" ht="15" customHeight="1">
      <c r="K231" s="1"/>
      <c r="L231" s="1"/>
      <c r="M231" s="1"/>
      <c r="N231" s="1"/>
      <c r="O231" s="1"/>
      <c r="P231" s="1"/>
      <c r="Q231" s="1"/>
    </row>
    <row r="232" spans="11:17" customFormat="1" ht="15" customHeight="1">
      <c r="K232" s="1"/>
      <c r="L232" s="1"/>
      <c r="M232" s="1"/>
      <c r="N232" s="1"/>
      <c r="O232" s="1"/>
      <c r="P232" s="1"/>
      <c r="Q232" s="1"/>
    </row>
    <row r="233" spans="11:17" customFormat="1" ht="15" customHeight="1">
      <c r="K233" s="1"/>
      <c r="L233" s="1"/>
      <c r="M233" s="1"/>
      <c r="N233" s="1"/>
      <c r="O233" s="1"/>
      <c r="P233" s="1"/>
      <c r="Q233" s="1"/>
    </row>
    <row r="234" spans="11:17" customFormat="1" ht="15" customHeight="1">
      <c r="K234" s="1"/>
      <c r="L234" s="1"/>
      <c r="M234" s="1"/>
      <c r="N234" s="1"/>
      <c r="O234" s="1"/>
      <c r="P234" s="1"/>
      <c r="Q234" s="1"/>
    </row>
    <row r="235" spans="11:17" customFormat="1" ht="15" customHeight="1">
      <c r="K235" s="1"/>
      <c r="L235" s="1"/>
      <c r="M235" s="1"/>
      <c r="N235" s="1"/>
      <c r="O235" s="1"/>
      <c r="P235" s="1"/>
      <c r="Q235" s="1"/>
    </row>
    <row r="236" spans="11:17" customFormat="1" ht="15" customHeight="1">
      <c r="K236" s="1"/>
      <c r="L236" s="1"/>
      <c r="M236" s="1"/>
      <c r="N236" s="1"/>
      <c r="O236" s="1"/>
      <c r="P236" s="1"/>
      <c r="Q236" s="1"/>
    </row>
    <row r="237" spans="11:17" customFormat="1" ht="15" customHeight="1">
      <c r="K237" s="1"/>
      <c r="L237" s="1"/>
      <c r="M237" s="1"/>
      <c r="N237" s="1"/>
      <c r="O237" s="1"/>
      <c r="P237" s="1"/>
      <c r="Q237" s="1"/>
    </row>
    <row r="238" spans="11:17" customFormat="1" ht="15" customHeight="1">
      <c r="K238" s="1"/>
      <c r="L238" s="1"/>
      <c r="M238" s="1"/>
      <c r="N238" s="1"/>
      <c r="O238" s="1"/>
      <c r="P238" s="1"/>
      <c r="Q238" s="1"/>
    </row>
    <row r="239" spans="11:17" customFormat="1" ht="15" customHeight="1">
      <c r="K239" s="1"/>
      <c r="L239" s="1"/>
      <c r="M239" s="1"/>
      <c r="N239" s="1"/>
      <c r="O239" s="1"/>
      <c r="P239" s="1"/>
      <c r="Q239" s="1"/>
    </row>
    <row r="240" spans="11:17" customFormat="1" ht="15" customHeight="1">
      <c r="K240" s="1"/>
      <c r="L240" s="1"/>
      <c r="M240" s="1"/>
      <c r="N240" s="1"/>
      <c r="O240" s="1"/>
      <c r="P240" s="1"/>
      <c r="Q240" s="1"/>
    </row>
    <row r="241" spans="11:17" customFormat="1" ht="15" customHeight="1">
      <c r="K241" s="1"/>
      <c r="L241" s="1"/>
      <c r="M241" s="1"/>
      <c r="N241" s="1"/>
      <c r="O241" s="1"/>
      <c r="P241" s="1"/>
      <c r="Q241" s="1"/>
    </row>
    <row r="242" spans="11:17" customFormat="1" ht="15" customHeight="1">
      <c r="K242" s="1"/>
      <c r="L242" s="1"/>
      <c r="M242" s="1"/>
      <c r="N242" s="1"/>
      <c r="O242" s="1"/>
      <c r="P242" s="1"/>
      <c r="Q242" s="1"/>
    </row>
    <row r="243" spans="11:17" customFormat="1" ht="15" customHeight="1">
      <c r="K243" s="1"/>
      <c r="L243" s="1"/>
      <c r="M243" s="1"/>
      <c r="N243" s="1"/>
      <c r="O243" s="1"/>
      <c r="P243" s="1"/>
      <c r="Q243" s="1"/>
    </row>
    <row r="244" spans="11:17" customFormat="1" ht="15" customHeight="1">
      <c r="K244" s="1"/>
      <c r="L244" s="1"/>
      <c r="M244" s="1"/>
      <c r="N244" s="1"/>
      <c r="O244" s="1"/>
      <c r="P244" s="1"/>
      <c r="Q244" s="1"/>
    </row>
    <row r="245" spans="11:17" customFormat="1" ht="15" customHeight="1">
      <c r="K245" s="1"/>
      <c r="L245" s="1"/>
      <c r="M245" s="1"/>
      <c r="N245" s="1"/>
      <c r="O245" s="1"/>
      <c r="P245" s="1"/>
      <c r="Q245" s="1"/>
    </row>
    <row r="246" spans="11:17" customFormat="1" ht="15" customHeight="1">
      <c r="K246" s="1"/>
      <c r="L246" s="1"/>
      <c r="M246" s="1"/>
      <c r="N246" s="1"/>
      <c r="O246" s="1"/>
      <c r="P246" s="1"/>
      <c r="Q246" s="1"/>
    </row>
    <row r="247" spans="11:17" customFormat="1" ht="15" customHeight="1">
      <c r="K247" s="1"/>
      <c r="L247" s="1"/>
      <c r="M247" s="1"/>
      <c r="N247" s="1"/>
      <c r="O247" s="1"/>
      <c r="P247" s="1"/>
      <c r="Q247" s="1"/>
    </row>
    <row r="248" spans="11:17" customFormat="1" ht="15" customHeight="1">
      <c r="K248" s="1"/>
      <c r="L248" s="1"/>
      <c r="M248" s="1"/>
      <c r="N248" s="1"/>
      <c r="O248" s="1"/>
      <c r="P248" s="1"/>
      <c r="Q248" s="1"/>
    </row>
    <row r="249" spans="11:17" customFormat="1" ht="15" customHeight="1">
      <c r="K249" s="1"/>
      <c r="L249" s="1"/>
      <c r="M249" s="1"/>
      <c r="N249" s="1"/>
      <c r="O249" s="1"/>
      <c r="P249" s="1"/>
      <c r="Q249" s="1"/>
    </row>
    <row r="250" spans="11:17" customFormat="1" ht="15" customHeight="1">
      <c r="K250" s="1"/>
      <c r="L250" s="1"/>
      <c r="M250" s="1"/>
      <c r="N250" s="1"/>
      <c r="O250" s="1"/>
      <c r="P250" s="1"/>
      <c r="Q250" s="1"/>
    </row>
    <row r="251" spans="11:17" customFormat="1" ht="15" customHeight="1">
      <c r="K251" s="1"/>
      <c r="L251" s="1"/>
      <c r="M251" s="1"/>
      <c r="N251" s="1"/>
      <c r="O251" s="1"/>
      <c r="P251" s="1"/>
      <c r="Q251" s="1"/>
    </row>
    <row r="252" spans="11:17" customFormat="1" ht="15" customHeight="1">
      <c r="K252" s="1"/>
      <c r="L252" s="1"/>
      <c r="M252" s="1"/>
      <c r="N252" s="1"/>
      <c r="O252" s="1"/>
      <c r="P252" s="1"/>
      <c r="Q252" s="1"/>
    </row>
    <row r="253" spans="11:17" customFormat="1" ht="15" customHeight="1">
      <c r="K253" s="1"/>
      <c r="L253" s="1"/>
      <c r="M253" s="1"/>
      <c r="N253" s="1"/>
      <c r="O253" s="1"/>
      <c r="P253" s="1"/>
      <c r="Q253" s="1"/>
    </row>
    <row r="254" spans="11:17" customFormat="1" ht="15" customHeight="1">
      <c r="K254" s="1"/>
      <c r="L254" s="1"/>
      <c r="M254" s="1"/>
      <c r="N254" s="1"/>
      <c r="O254" s="1"/>
      <c r="P254" s="1"/>
      <c r="Q254" s="1"/>
    </row>
    <row r="255" spans="11:17" customFormat="1" ht="15" customHeight="1">
      <c r="K255" s="1"/>
      <c r="L255" s="1"/>
      <c r="M255" s="1"/>
      <c r="N255" s="1"/>
      <c r="O255" s="1"/>
      <c r="P255" s="1"/>
      <c r="Q255" s="1"/>
    </row>
    <row r="256" spans="11:17" customFormat="1" ht="15" customHeight="1">
      <c r="K256" s="1"/>
      <c r="L256" s="1"/>
      <c r="M256" s="1"/>
      <c r="N256" s="1"/>
      <c r="O256" s="1"/>
      <c r="P256" s="1"/>
      <c r="Q256" s="1"/>
    </row>
    <row r="257" spans="11:17" customFormat="1" ht="15" customHeight="1">
      <c r="K257" s="1"/>
      <c r="L257" s="1"/>
      <c r="M257" s="1"/>
      <c r="N257" s="1"/>
      <c r="O257" s="1"/>
      <c r="P257" s="1"/>
      <c r="Q257" s="1"/>
    </row>
    <row r="258" spans="11:17" customFormat="1" ht="15" customHeight="1">
      <c r="K258" s="1"/>
      <c r="L258" s="1"/>
      <c r="M258" s="1"/>
      <c r="N258" s="1"/>
      <c r="O258" s="1"/>
      <c r="P258" s="1"/>
      <c r="Q258" s="1"/>
    </row>
    <row r="259" spans="11:17" customFormat="1" ht="15" customHeight="1">
      <c r="K259" s="1"/>
      <c r="L259" s="1"/>
      <c r="M259" s="1"/>
      <c r="N259" s="1"/>
      <c r="O259" s="1"/>
      <c r="P259" s="1"/>
      <c r="Q259" s="1"/>
    </row>
    <row r="260" spans="11:17" customFormat="1" ht="15" customHeight="1">
      <c r="K260" s="1"/>
      <c r="L260" s="1"/>
      <c r="M260" s="1"/>
      <c r="N260" s="1"/>
      <c r="O260" s="1"/>
      <c r="P260" s="1"/>
      <c r="Q260" s="1"/>
    </row>
    <row r="261" spans="11:17" customFormat="1" ht="15" customHeight="1">
      <c r="K261" s="1"/>
      <c r="L261" s="1"/>
      <c r="M261" s="1"/>
      <c r="N261" s="1"/>
      <c r="O261" s="1"/>
      <c r="P261" s="1"/>
      <c r="Q261" s="1"/>
    </row>
    <row r="262" spans="11:17" customFormat="1" ht="15" customHeight="1">
      <c r="K262" s="1"/>
      <c r="L262" s="1"/>
      <c r="M262" s="1"/>
      <c r="N262" s="1"/>
      <c r="O262" s="1"/>
      <c r="P262" s="1"/>
      <c r="Q262" s="1"/>
    </row>
    <row r="263" spans="11:17" customFormat="1" ht="15" customHeight="1">
      <c r="K263" s="1"/>
      <c r="L263" s="1"/>
      <c r="M263" s="1"/>
      <c r="N263" s="1"/>
      <c r="O263" s="1"/>
      <c r="P263" s="1"/>
      <c r="Q263" s="1"/>
    </row>
    <row r="264" spans="11:17" customFormat="1" ht="15" customHeight="1">
      <c r="K264" s="1"/>
      <c r="L264" s="1"/>
      <c r="M264" s="1"/>
      <c r="N264" s="1"/>
      <c r="O264" s="1"/>
      <c r="P264" s="1"/>
      <c r="Q264" s="1"/>
    </row>
    <row r="265" spans="11:17" customFormat="1" ht="15" customHeight="1">
      <c r="K265" s="1"/>
      <c r="L265" s="1"/>
      <c r="M265" s="1"/>
      <c r="N265" s="1"/>
      <c r="O265" s="1"/>
      <c r="P265" s="1"/>
      <c r="Q265" s="1"/>
    </row>
    <row r="266" spans="11:17" customFormat="1" ht="15" customHeight="1">
      <c r="K266" s="1"/>
      <c r="L266" s="1"/>
      <c r="M266" s="1"/>
      <c r="N266" s="1"/>
      <c r="O266" s="1"/>
      <c r="P266" s="1"/>
      <c r="Q266" s="1"/>
    </row>
    <row r="267" spans="11:17" customFormat="1" ht="15" customHeight="1">
      <c r="K267" s="1"/>
      <c r="L267" s="1"/>
      <c r="M267" s="1"/>
      <c r="N267" s="1"/>
      <c r="O267" s="1"/>
      <c r="P267" s="1"/>
      <c r="Q267" s="1"/>
    </row>
    <row r="268" spans="11:17" customFormat="1" ht="15" customHeight="1">
      <c r="K268" s="1"/>
      <c r="L268" s="1"/>
      <c r="M268" s="1"/>
      <c r="N268" s="1"/>
      <c r="O268" s="1"/>
      <c r="P268" s="1"/>
      <c r="Q268" s="1"/>
    </row>
    <row r="269" spans="11:17" customFormat="1" ht="15" customHeight="1">
      <c r="K269" s="1"/>
      <c r="L269" s="1"/>
      <c r="M269" s="1"/>
      <c r="N269" s="1"/>
      <c r="O269" s="1"/>
      <c r="P269" s="1"/>
      <c r="Q269" s="1"/>
    </row>
    <row r="270" spans="11:17" customFormat="1" ht="15" customHeight="1">
      <c r="K270" s="1"/>
      <c r="L270" s="1"/>
      <c r="M270" s="1"/>
      <c r="N270" s="1"/>
      <c r="O270" s="1"/>
      <c r="P270" s="1"/>
      <c r="Q270" s="1"/>
    </row>
    <row r="271" spans="11:17" customFormat="1" ht="15" customHeight="1">
      <c r="K271" s="1"/>
      <c r="L271" s="1"/>
      <c r="M271" s="1"/>
      <c r="N271" s="1"/>
      <c r="O271" s="1"/>
      <c r="P271" s="1"/>
      <c r="Q271" s="1"/>
    </row>
    <row r="272" spans="11:17" customFormat="1" ht="15" customHeight="1">
      <c r="K272" s="1"/>
      <c r="L272" s="1"/>
      <c r="M272" s="1"/>
      <c r="N272" s="1"/>
      <c r="O272" s="1"/>
      <c r="P272" s="1"/>
      <c r="Q272" s="1"/>
    </row>
    <row r="273" spans="11:17" customFormat="1" ht="15" customHeight="1">
      <c r="K273" s="1"/>
      <c r="L273" s="1"/>
      <c r="M273" s="1"/>
      <c r="N273" s="1"/>
      <c r="O273" s="1"/>
      <c r="P273" s="1"/>
      <c r="Q273" s="1"/>
    </row>
    <row r="274" spans="11:17" customFormat="1" ht="15" customHeight="1">
      <c r="K274" s="1"/>
      <c r="L274" s="1"/>
      <c r="M274" s="1"/>
      <c r="N274" s="1"/>
      <c r="O274" s="1"/>
      <c r="P274" s="1"/>
      <c r="Q274" s="1"/>
    </row>
    <row r="275" spans="11:17" customFormat="1" ht="15" customHeight="1">
      <c r="K275" s="1"/>
      <c r="L275" s="1"/>
      <c r="M275" s="1"/>
      <c r="N275" s="1"/>
      <c r="O275" s="1"/>
      <c r="P275" s="1"/>
      <c r="Q275" s="1"/>
    </row>
    <row r="276" spans="11:17" customFormat="1" ht="15" customHeight="1">
      <c r="K276" s="1"/>
      <c r="L276" s="1"/>
      <c r="M276" s="1"/>
      <c r="N276" s="1"/>
      <c r="O276" s="1"/>
      <c r="P276" s="1"/>
      <c r="Q276" s="1"/>
    </row>
    <row r="277" spans="11:17" customFormat="1" ht="15" customHeight="1">
      <c r="K277" s="1"/>
      <c r="L277" s="1"/>
      <c r="M277" s="1"/>
      <c r="N277" s="1"/>
      <c r="O277" s="1"/>
      <c r="P277" s="1"/>
      <c r="Q277" s="1"/>
    </row>
    <row r="278" spans="11:17" customFormat="1" ht="15" customHeight="1">
      <c r="K278" s="1"/>
      <c r="L278" s="1"/>
      <c r="M278" s="1"/>
      <c r="N278" s="1"/>
      <c r="O278" s="1"/>
      <c r="P278" s="1"/>
      <c r="Q278" s="1"/>
    </row>
    <row r="279" spans="11:17" customFormat="1" ht="15" customHeight="1">
      <c r="K279" s="1"/>
      <c r="L279" s="1"/>
      <c r="M279" s="1"/>
      <c r="N279" s="1"/>
      <c r="O279" s="1"/>
      <c r="P279" s="1"/>
      <c r="Q279" s="1"/>
    </row>
    <row r="280" spans="11:17" customFormat="1" ht="15" customHeight="1">
      <c r="K280" s="1"/>
      <c r="L280" s="1"/>
      <c r="M280" s="1"/>
      <c r="N280" s="1"/>
      <c r="O280" s="1"/>
      <c r="P280" s="1"/>
      <c r="Q280" s="1"/>
    </row>
    <row r="281" spans="11:17" customFormat="1" ht="15" customHeight="1">
      <c r="K281" s="1"/>
      <c r="L281" s="1"/>
      <c r="M281" s="1"/>
      <c r="N281" s="1"/>
      <c r="O281" s="1"/>
      <c r="P281" s="1"/>
      <c r="Q281" s="1"/>
    </row>
    <row r="282" spans="11:17" customFormat="1" ht="15" customHeight="1">
      <c r="K282" s="1"/>
      <c r="L282" s="1"/>
      <c r="M282" s="1"/>
      <c r="N282" s="1"/>
      <c r="O282" s="1"/>
      <c r="P282" s="1"/>
      <c r="Q282" s="1"/>
    </row>
    <row r="283" spans="11:17" customFormat="1" ht="15" customHeight="1">
      <c r="K283" s="1"/>
      <c r="L283" s="1"/>
      <c r="M283" s="1"/>
      <c r="N283" s="1"/>
      <c r="O283" s="1"/>
      <c r="P283" s="1"/>
      <c r="Q283" s="1"/>
    </row>
    <row r="284" spans="11:17" customFormat="1" ht="15" customHeight="1">
      <c r="K284" s="1"/>
      <c r="L284" s="1"/>
      <c r="M284" s="1"/>
      <c r="N284" s="1"/>
      <c r="O284" s="1"/>
      <c r="P284" s="1"/>
      <c r="Q284" s="1"/>
    </row>
    <row r="285" spans="11:17" customFormat="1" ht="15" customHeight="1">
      <c r="K285" s="1"/>
      <c r="L285" s="1"/>
      <c r="M285" s="1"/>
      <c r="N285" s="1"/>
      <c r="O285" s="1"/>
      <c r="P285" s="1"/>
      <c r="Q285" s="1"/>
    </row>
    <row r="286" spans="11:17" customFormat="1" ht="15" customHeight="1">
      <c r="K286" s="1"/>
      <c r="L286" s="1"/>
      <c r="M286" s="1"/>
      <c r="N286" s="1"/>
      <c r="O286" s="1"/>
      <c r="P286" s="1"/>
      <c r="Q286" s="1"/>
    </row>
    <row r="287" spans="11:17" customFormat="1" ht="15" customHeight="1">
      <c r="K287" s="1"/>
      <c r="L287" s="1"/>
      <c r="M287" s="1"/>
      <c r="N287" s="1"/>
      <c r="O287" s="1"/>
      <c r="P287" s="1"/>
      <c r="Q287" s="1"/>
    </row>
    <row r="288" spans="11:17" customFormat="1" ht="15" customHeight="1">
      <c r="K288" s="1"/>
      <c r="L288" s="1"/>
      <c r="M288" s="1"/>
      <c r="N288" s="1"/>
      <c r="O288" s="1"/>
      <c r="P288" s="1"/>
      <c r="Q288" s="1"/>
    </row>
    <row r="289" spans="11:17" customFormat="1" ht="15" customHeight="1">
      <c r="K289" s="1"/>
      <c r="L289" s="1"/>
      <c r="M289" s="1"/>
      <c r="N289" s="1"/>
      <c r="O289" s="1"/>
      <c r="P289" s="1"/>
      <c r="Q289" s="1"/>
    </row>
    <row r="290" spans="11:17" customFormat="1" ht="15" customHeight="1">
      <c r="K290" s="1"/>
      <c r="L290" s="1"/>
      <c r="M290" s="1"/>
      <c r="N290" s="1"/>
      <c r="O290" s="1"/>
      <c r="P290" s="1"/>
      <c r="Q290" s="1"/>
    </row>
    <row r="291" spans="11:17" customFormat="1" ht="15" customHeight="1">
      <c r="K291" s="1"/>
      <c r="L291" s="1"/>
      <c r="M291" s="1"/>
      <c r="N291" s="1"/>
      <c r="O291" s="1"/>
      <c r="P291" s="1"/>
      <c r="Q291" s="1"/>
    </row>
    <row r="292" spans="11:17" customFormat="1" ht="15" customHeight="1">
      <c r="K292" s="1"/>
      <c r="L292" s="1"/>
      <c r="M292" s="1"/>
      <c r="N292" s="1"/>
      <c r="O292" s="1"/>
      <c r="P292" s="1"/>
      <c r="Q292" s="1"/>
    </row>
    <row r="293" spans="11:17" customFormat="1" ht="15" customHeight="1">
      <c r="K293" s="1"/>
      <c r="L293" s="1"/>
      <c r="M293" s="1"/>
      <c r="N293" s="1"/>
      <c r="O293" s="1"/>
      <c r="P293" s="1"/>
      <c r="Q293" s="1"/>
    </row>
    <row r="294" spans="11:17" customFormat="1" ht="15" customHeight="1">
      <c r="K294" s="1"/>
      <c r="L294" s="1"/>
      <c r="M294" s="1"/>
      <c r="N294" s="1"/>
      <c r="O294" s="1"/>
      <c r="P294" s="1"/>
      <c r="Q294" s="1"/>
    </row>
    <row r="295" spans="11:17" customFormat="1" ht="15" customHeight="1">
      <c r="K295" s="1"/>
      <c r="L295" s="1"/>
      <c r="M295" s="1"/>
      <c r="N295" s="1"/>
      <c r="O295" s="1"/>
      <c r="P295" s="1"/>
      <c r="Q295" s="1"/>
    </row>
    <row r="296" spans="11:17" customFormat="1" ht="15" customHeight="1">
      <c r="K296" s="1"/>
      <c r="L296" s="1"/>
      <c r="M296" s="1"/>
      <c r="N296" s="1"/>
      <c r="O296" s="1"/>
      <c r="P296" s="1"/>
      <c r="Q296" s="1"/>
    </row>
    <row r="297" spans="11:17" customFormat="1" ht="15" customHeight="1">
      <c r="K297" s="1"/>
      <c r="L297" s="1"/>
      <c r="M297" s="1"/>
      <c r="N297" s="1"/>
      <c r="O297" s="1"/>
      <c r="P297" s="1"/>
      <c r="Q297" s="1"/>
    </row>
    <row r="298" spans="11:17" customFormat="1" ht="15" customHeight="1">
      <c r="K298" s="1"/>
      <c r="L298" s="1"/>
      <c r="M298" s="1"/>
      <c r="N298" s="1"/>
      <c r="O298" s="1"/>
      <c r="P298" s="1"/>
      <c r="Q298" s="1"/>
    </row>
    <row r="299" spans="11:17" customFormat="1" ht="15" customHeight="1">
      <c r="K299" s="1"/>
      <c r="L299" s="1"/>
      <c r="M299" s="1"/>
      <c r="N299" s="1"/>
      <c r="O299" s="1"/>
      <c r="P299" s="1"/>
      <c r="Q299" s="1"/>
    </row>
    <row r="300" spans="11:17" customFormat="1" ht="15" customHeight="1">
      <c r="K300" s="1"/>
      <c r="L300" s="1"/>
      <c r="M300" s="1"/>
      <c r="N300" s="1"/>
      <c r="O300" s="1"/>
      <c r="P300" s="1"/>
      <c r="Q300" s="1"/>
    </row>
    <row r="301" spans="11:17" customFormat="1" ht="15" customHeight="1">
      <c r="K301" s="1"/>
      <c r="L301" s="1"/>
      <c r="M301" s="1"/>
      <c r="N301" s="1"/>
      <c r="O301" s="1"/>
      <c r="P301" s="1"/>
      <c r="Q301" s="1"/>
    </row>
    <row r="302" spans="11:17" customFormat="1" ht="15" customHeight="1">
      <c r="K302" s="1"/>
      <c r="L302" s="1"/>
      <c r="M302" s="1"/>
      <c r="N302" s="1"/>
      <c r="O302" s="1"/>
      <c r="P302" s="1"/>
      <c r="Q302" s="1"/>
    </row>
    <row r="303" spans="11:17" customFormat="1" ht="15" customHeight="1">
      <c r="K303" s="1"/>
      <c r="L303" s="1"/>
      <c r="M303" s="1"/>
      <c r="N303" s="1"/>
      <c r="O303" s="1"/>
      <c r="P303" s="1"/>
      <c r="Q303" s="1"/>
    </row>
    <row r="304" spans="11:17" customFormat="1" ht="15" customHeight="1">
      <c r="K304" s="1"/>
      <c r="L304" s="1"/>
      <c r="M304" s="1"/>
      <c r="N304" s="1"/>
      <c r="O304" s="1"/>
      <c r="P304" s="1"/>
      <c r="Q304" s="1"/>
    </row>
    <row r="305" spans="11:17" customFormat="1" ht="15" customHeight="1">
      <c r="K305" s="1"/>
      <c r="L305" s="1"/>
      <c r="M305" s="1"/>
      <c r="N305" s="1"/>
      <c r="O305" s="1"/>
      <c r="P305" s="1"/>
      <c r="Q305" s="1"/>
    </row>
    <row r="306" spans="11:17" customFormat="1" ht="15" customHeight="1">
      <c r="K306" s="1"/>
      <c r="L306" s="1"/>
      <c r="M306" s="1"/>
      <c r="N306" s="1"/>
      <c r="O306" s="1"/>
      <c r="P306" s="1"/>
      <c r="Q306" s="1"/>
    </row>
    <row r="307" spans="11:17" customFormat="1" ht="15" customHeight="1">
      <c r="K307" s="1"/>
      <c r="L307" s="1"/>
      <c r="M307" s="1"/>
      <c r="N307" s="1"/>
      <c r="O307" s="1"/>
      <c r="P307" s="1"/>
      <c r="Q307" s="1"/>
    </row>
    <row r="308" spans="11:17" customFormat="1" ht="15" customHeight="1">
      <c r="K308" s="1"/>
      <c r="L308" s="1"/>
      <c r="M308" s="1"/>
      <c r="N308" s="1"/>
      <c r="O308" s="1"/>
      <c r="P308" s="1"/>
      <c r="Q308" s="1"/>
    </row>
    <row r="309" spans="11:17" customFormat="1" ht="15" customHeight="1">
      <c r="K309" s="1"/>
      <c r="L309" s="1"/>
      <c r="M309" s="1"/>
      <c r="N309" s="1"/>
      <c r="O309" s="1"/>
      <c r="P309" s="1"/>
      <c r="Q309" s="1"/>
    </row>
    <row r="310" spans="11:17" customFormat="1" ht="15" customHeight="1">
      <c r="K310" s="1"/>
      <c r="L310" s="1"/>
      <c r="M310" s="1"/>
      <c r="N310" s="1"/>
      <c r="O310" s="1"/>
      <c r="P310" s="1"/>
      <c r="Q310" s="1"/>
    </row>
    <row r="311" spans="11:17" customFormat="1" ht="15" customHeight="1">
      <c r="K311" s="1"/>
      <c r="L311" s="1"/>
      <c r="M311" s="1"/>
      <c r="N311" s="1"/>
      <c r="O311" s="1"/>
      <c r="P311" s="1"/>
      <c r="Q311" s="1"/>
    </row>
    <row r="312" spans="11:17" customFormat="1" ht="15" customHeight="1">
      <c r="K312" s="1"/>
      <c r="L312" s="1"/>
      <c r="M312" s="1"/>
      <c r="N312" s="1"/>
      <c r="O312" s="1"/>
      <c r="P312" s="1"/>
      <c r="Q312" s="1"/>
    </row>
    <row r="313" spans="11:17" customFormat="1" ht="15" customHeight="1">
      <c r="K313" s="1"/>
      <c r="L313" s="1"/>
      <c r="M313" s="1"/>
      <c r="N313" s="1"/>
      <c r="O313" s="1"/>
      <c r="P313" s="1"/>
      <c r="Q313" s="1"/>
    </row>
    <row r="314" spans="11:17" customFormat="1" ht="15" customHeight="1">
      <c r="K314" s="1"/>
      <c r="L314" s="1"/>
      <c r="M314" s="1"/>
      <c r="N314" s="1"/>
      <c r="O314" s="1"/>
      <c r="P314" s="1"/>
      <c r="Q314" s="1"/>
    </row>
    <row r="315" spans="11:17" customFormat="1" ht="15" customHeight="1">
      <c r="K315" s="1"/>
      <c r="L315" s="1"/>
      <c r="M315" s="1"/>
      <c r="N315" s="1"/>
      <c r="O315" s="1"/>
      <c r="P315" s="1"/>
      <c r="Q315" s="1"/>
    </row>
    <row r="316" spans="11:17" customFormat="1" ht="15" customHeight="1">
      <c r="K316" s="1"/>
      <c r="L316" s="1"/>
      <c r="M316" s="1"/>
      <c r="N316" s="1"/>
      <c r="O316" s="1"/>
      <c r="P316" s="1"/>
      <c r="Q316" s="1"/>
    </row>
    <row r="317" spans="11:17" customFormat="1" ht="15" customHeight="1">
      <c r="K317" s="1"/>
      <c r="L317" s="1"/>
      <c r="M317" s="1"/>
      <c r="N317" s="1"/>
      <c r="O317" s="1"/>
      <c r="P317" s="1"/>
      <c r="Q317" s="1"/>
    </row>
    <row r="318" spans="11:17" customFormat="1" ht="15" customHeight="1">
      <c r="K318" s="1"/>
      <c r="L318" s="1"/>
      <c r="M318" s="1"/>
      <c r="N318" s="1"/>
      <c r="O318" s="1"/>
      <c r="P318" s="1"/>
      <c r="Q318" s="1"/>
    </row>
    <row r="319" spans="11:17" customFormat="1" ht="15" customHeight="1">
      <c r="K319" s="1"/>
      <c r="L319" s="1"/>
      <c r="M319" s="1"/>
      <c r="N319" s="1"/>
      <c r="O319" s="1"/>
      <c r="P319" s="1"/>
      <c r="Q319" s="1"/>
    </row>
    <row r="320" spans="11:17" customFormat="1" ht="15" customHeight="1">
      <c r="K320" s="1"/>
      <c r="L320" s="1"/>
      <c r="M320" s="1"/>
      <c r="N320" s="1"/>
      <c r="O320" s="1"/>
      <c r="P320" s="1"/>
      <c r="Q320" s="1"/>
    </row>
    <row r="321" spans="11:17" customFormat="1" ht="15" customHeight="1">
      <c r="K321" s="1"/>
      <c r="L321" s="1"/>
      <c r="M321" s="1"/>
      <c r="N321" s="1"/>
      <c r="O321" s="1"/>
      <c r="P321" s="1"/>
      <c r="Q321" s="1"/>
    </row>
    <row r="322" spans="11:17" customFormat="1" ht="15" customHeight="1">
      <c r="K322" s="1"/>
      <c r="L322" s="1"/>
      <c r="M322" s="1"/>
      <c r="N322" s="1"/>
      <c r="O322" s="1"/>
      <c r="P322" s="1"/>
      <c r="Q322" s="1"/>
    </row>
    <row r="323" spans="11:17" customFormat="1" ht="15" customHeight="1">
      <c r="K323" s="1"/>
      <c r="L323" s="1"/>
      <c r="M323" s="1"/>
      <c r="N323" s="1"/>
      <c r="O323" s="1"/>
      <c r="P323" s="1"/>
      <c r="Q323" s="1"/>
    </row>
    <row r="324" spans="11:17" customFormat="1" ht="15" customHeight="1">
      <c r="K324" s="1"/>
      <c r="L324" s="1"/>
      <c r="M324" s="1"/>
      <c r="N324" s="1"/>
      <c r="O324" s="1"/>
      <c r="P324" s="1"/>
      <c r="Q324" s="1"/>
    </row>
    <row r="325" spans="11:17" customFormat="1" ht="15" customHeight="1">
      <c r="K325" s="1"/>
      <c r="L325" s="1"/>
      <c r="M325" s="1"/>
      <c r="N325" s="1"/>
      <c r="O325" s="1"/>
      <c r="P325" s="1"/>
      <c r="Q325" s="1"/>
    </row>
    <row r="326" spans="11:17" customFormat="1" ht="15" customHeight="1">
      <c r="K326" s="1"/>
      <c r="L326" s="1"/>
      <c r="M326" s="1"/>
      <c r="N326" s="1"/>
      <c r="O326" s="1"/>
      <c r="P326" s="1"/>
      <c r="Q326" s="1"/>
    </row>
    <row r="327" spans="11:17" customFormat="1" ht="15" customHeight="1">
      <c r="K327" s="1"/>
      <c r="L327" s="1"/>
      <c r="M327" s="1"/>
      <c r="N327" s="1"/>
      <c r="O327" s="1"/>
      <c r="P327" s="1"/>
      <c r="Q327" s="1"/>
    </row>
    <row r="328" spans="11:17" customFormat="1" ht="15" customHeight="1">
      <c r="K328" s="1"/>
      <c r="L328" s="1"/>
      <c r="M328" s="1"/>
      <c r="N328" s="1"/>
      <c r="O328" s="1"/>
      <c r="P328" s="1"/>
      <c r="Q328" s="1"/>
    </row>
    <row r="329" spans="11:17" customFormat="1" ht="15" customHeight="1">
      <c r="K329" s="1"/>
      <c r="L329" s="1"/>
      <c r="M329" s="1"/>
      <c r="N329" s="1"/>
      <c r="O329" s="1"/>
      <c r="P329" s="1"/>
      <c r="Q329" s="1"/>
    </row>
    <row r="330" spans="11:17" customFormat="1" ht="15" customHeight="1">
      <c r="K330" s="1"/>
      <c r="L330" s="1"/>
      <c r="M330" s="1"/>
      <c r="N330" s="1"/>
      <c r="O330" s="1"/>
      <c r="P330" s="1"/>
      <c r="Q330" s="1"/>
    </row>
    <row r="331" spans="11:17" customFormat="1" ht="15" customHeight="1">
      <c r="K331" s="1"/>
      <c r="L331" s="1"/>
      <c r="M331" s="1"/>
      <c r="N331" s="1"/>
      <c r="O331" s="1"/>
      <c r="P331" s="1"/>
      <c r="Q331" s="1"/>
    </row>
    <row r="332" spans="11:17" customFormat="1" ht="15" customHeight="1">
      <c r="K332" s="1"/>
      <c r="L332" s="1"/>
      <c r="M332" s="1"/>
      <c r="N332" s="1"/>
      <c r="O332" s="1"/>
      <c r="P332" s="1"/>
      <c r="Q332" s="1"/>
    </row>
    <row r="333" spans="11:17" customFormat="1" ht="15" customHeight="1">
      <c r="K333" s="1"/>
      <c r="L333" s="1"/>
      <c r="M333" s="1"/>
      <c r="N333" s="1"/>
      <c r="O333" s="1"/>
      <c r="P333" s="1"/>
      <c r="Q333" s="1"/>
    </row>
    <row r="334" spans="11:17" customFormat="1" ht="15" customHeight="1">
      <c r="K334" s="1"/>
      <c r="L334" s="1"/>
      <c r="M334" s="1"/>
      <c r="N334" s="1"/>
      <c r="O334" s="1"/>
      <c r="P334" s="1"/>
      <c r="Q334" s="1"/>
    </row>
    <row r="335" spans="11:17" customFormat="1" ht="15" customHeight="1">
      <c r="K335" s="1"/>
      <c r="L335" s="1"/>
      <c r="M335" s="1"/>
      <c r="N335" s="1"/>
      <c r="O335" s="1"/>
      <c r="P335" s="1"/>
      <c r="Q335" s="1"/>
    </row>
    <row r="336" spans="11:17" customFormat="1" ht="15" customHeight="1">
      <c r="K336" s="1"/>
      <c r="L336" s="1"/>
      <c r="M336" s="1"/>
      <c r="N336" s="1"/>
      <c r="O336" s="1"/>
      <c r="P336" s="1"/>
      <c r="Q336" s="1"/>
    </row>
    <row r="337" spans="11:17" customFormat="1" ht="15" customHeight="1">
      <c r="K337" s="1"/>
      <c r="L337" s="1"/>
      <c r="M337" s="1"/>
      <c r="N337" s="1"/>
      <c r="O337" s="1"/>
      <c r="P337" s="1"/>
      <c r="Q337" s="1"/>
    </row>
    <row r="338" spans="11:17" customFormat="1" ht="15" customHeight="1">
      <c r="K338" s="1"/>
      <c r="L338" s="1"/>
      <c r="M338" s="1"/>
      <c r="N338" s="1"/>
      <c r="O338" s="1"/>
      <c r="P338" s="1"/>
      <c r="Q338" s="1"/>
    </row>
    <row r="339" spans="11:17" customFormat="1" ht="15" customHeight="1">
      <c r="K339" s="1"/>
      <c r="L339" s="1"/>
      <c r="M339" s="1"/>
      <c r="N339" s="1"/>
      <c r="O339" s="1"/>
      <c r="P339" s="1"/>
      <c r="Q339" s="1"/>
    </row>
    <row r="340" spans="11:17" customFormat="1" ht="15" customHeight="1">
      <c r="K340" s="1"/>
      <c r="L340" s="1"/>
      <c r="M340" s="1"/>
      <c r="N340" s="1"/>
      <c r="O340" s="1"/>
      <c r="P340" s="1"/>
      <c r="Q340" s="1"/>
    </row>
    <row r="341" spans="11:17" customFormat="1" ht="15" customHeight="1">
      <c r="K341" s="1"/>
      <c r="L341" s="1"/>
      <c r="M341" s="1"/>
      <c r="N341" s="1"/>
      <c r="O341" s="1"/>
      <c r="P341" s="1"/>
      <c r="Q341" s="1"/>
    </row>
    <row r="342" spans="11:17" customFormat="1" ht="15" customHeight="1">
      <c r="K342" s="1"/>
      <c r="L342" s="1"/>
      <c r="M342" s="1"/>
      <c r="N342" s="1"/>
      <c r="O342" s="1"/>
      <c r="P342" s="1"/>
      <c r="Q342" s="1"/>
    </row>
    <row r="343" spans="11:17" customFormat="1" ht="15" customHeight="1">
      <c r="K343" s="1"/>
      <c r="L343" s="1"/>
      <c r="M343" s="1"/>
      <c r="N343" s="1"/>
      <c r="O343" s="1"/>
      <c r="P343" s="1"/>
      <c r="Q343" s="1"/>
    </row>
    <row r="344" spans="11:17" customFormat="1" ht="15" customHeight="1">
      <c r="K344" s="1"/>
      <c r="L344" s="1"/>
      <c r="M344" s="1"/>
      <c r="N344" s="1"/>
      <c r="O344" s="1"/>
      <c r="P344" s="1"/>
      <c r="Q344" s="1"/>
    </row>
    <row r="345" spans="11:17" customFormat="1" ht="15" customHeight="1">
      <c r="K345" s="1"/>
      <c r="L345" s="1"/>
      <c r="M345" s="1"/>
      <c r="N345" s="1"/>
      <c r="O345" s="1"/>
      <c r="P345" s="1"/>
      <c r="Q345" s="1"/>
    </row>
    <row r="346" spans="11:17" customFormat="1" ht="15" customHeight="1">
      <c r="K346" s="1"/>
      <c r="L346" s="1"/>
      <c r="M346" s="1"/>
      <c r="N346" s="1"/>
      <c r="O346" s="1"/>
      <c r="P346" s="1"/>
      <c r="Q346" s="1"/>
    </row>
    <row r="347" spans="11:17" customFormat="1" ht="15" customHeight="1">
      <c r="K347" s="1"/>
      <c r="L347" s="1"/>
      <c r="M347" s="1"/>
      <c r="N347" s="1"/>
      <c r="O347" s="1"/>
      <c r="P347" s="1"/>
      <c r="Q347" s="1"/>
    </row>
    <row r="348" spans="11:17" customFormat="1" ht="15" customHeight="1">
      <c r="K348" s="1"/>
      <c r="L348" s="1"/>
      <c r="M348" s="1"/>
      <c r="N348" s="1"/>
      <c r="O348" s="1"/>
      <c r="P348" s="1"/>
      <c r="Q348" s="1"/>
    </row>
    <row r="349" spans="11:17" customFormat="1" ht="15" customHeight="1">
      <c r="K349" s="1"/>
      <c r="L349" s="1"/>
      <c r="M349" s="1"/>
      <c r="N349" s="1"/>
      <c r="O349" s="1"/>
      <c r="P349" s="1"/>
      <c r="Q349" s="1"/>
    </row>
    <row r="350" spans="11:17" customFormat="1" ht="15" customHeight="1">
      <c r="K350" s="1"/>
      <c r="L350" s="1"/>
      <c r="M350" s="1"/>
      <c r="N350" s="1"/>
      <c r="O350" s="1"/>
      <c r="P350" s="1"/>
      <c r="Q350" s="1"/>
    </row>
    <row r="351" spans="11:17" customFormat="1" ht="15" customHeight="1">
      <c r="K351" s="1"/>
      <c r="L351" s="1"/>
      <c r="M351" s="1"/>
      <c r="N351" s="1"/>
      <c r="O351" s="1"/>
      <c r="P351" s="1"/>
      <c r="Q351" s="1"/>
    </row>
    <row r="352" spans="11:17" customFormat="1" ht="15" customHeight="1">
      <c r="K352" s="1"/>
      <c r="L352" s="1"/>
      <c r="M352" s="1"/>
      <c r="N352" s="1"/>
      <c r="O352" s="1"/>
      <c r="P352" s="1"/>
      <c r="Q352" s="1"/>
    </row>
    <row r="353" spans="11:17" customFormat="1" ht="15" customHeight="1">
      <c r="K353" s="1"/>
      <c r="L353" s="1"/>
      <c r="M353" s="1"/>
      <c r="N353" s="1"/>
      <c r="O353" s="1"/>
      <c r="P353" s="1"/>
      <c r="Q353" s="1"/>
    </row>
    <row r="354" spans="11:17" customFormat="1" ht="15" customHeight="1">
      <c r="K354" s="1"/>
      <c r="L354" s="1"/>
      <c r="M354" s="1"/>
      <c r="N354" s="1"/>
      <c r="O354" s="1"/>
      <c r="P354" s="1"/>
      <c r="Q354" s="1"/>
    </row>
    <row r="355" spans="11:17" customFormat="1" ht="15" customHeight="1">
      <c r="K355" s="1"/>
      <c r="L355" s="1"/>
      <c r="M355" s="1"/>
      <c r="N355" s="1"/>
      <c r="O355" s="1"/>
      <c r="P355" s="1"/>
      <c r="Q355" s="1"/>
    </row>
    <row r="356" spans="11:17" customFormat="1" ht="15" customHeight="1">
      <c r="K356" s="1"/>
      <c r="L356" s="1"/>
      <c r="M356" s="1"/>
      <c r="N356" s="1"/>
      <c r="O356" s="1"/>
      <c r="P356" s="1"/>
      <c r="Q356" s="1"/>
    </row>
    <row r="357" spans="11:17" customFormat="1" ht="15" customHeight="1">
      <c r="K357" s="1"/>
      <c r="L357" s="1"/>
      <c r="M357" s="1"/>
      <c r="N357" s="1"/>
      <c r="O357" s="1"/>
      <c r="P357" s="1"/>
      <c r="Q357" s="1"/>
    </row>
    <row r="358" spans="11:17" customFormat="1" ht="15" customHeight="1">
      <c r="K358" s="1"/>
      <c r="L358" s="1"/>
      <c r="M358" s="1"/>
      <c r="N358" s="1"/>
      <c r="O358" s="1"/>
      <c r="P358" s="1"/>
      <c r="Q358" s="1"/>
    </row>
    <row r="359" spans="11:17" customFormat="1" ht="15" customHeight="1">
      <c r="K359" s="1"/>
      <c r="L359" s="1"/>
      <c r="M359" s="1"/>
      <c r="N359" s="1"/>
      <c r="O359" s="1"/>
      <c r="P359" s="1"/>
      <c r="Q359" s="1"/>
    </row>
    <row r="360" spans="11:17" customFormat="1" ht="15" customHeight="1">
      <c r="K360" s="1"/>
      <c r="L360" s="1"/>
      <c r="M360" s="1"/>
      <c r="N360" s="1"/>
      <c r="O360" s="1"/>
      <c r="P360" s="1"/>
      <c r="Q360" s="1"/>
    </row>
    <row r="361" spans="11:17" customFormat="1" ht="15" customHeight="1">
      <c r="K361" s="1"/>
      <c r="L361" s="1"/>
      <c r="M361" s="1"/>
      <c r="N361" s="1"/>
      <c r="O361" s="1"/>
      <c r="P361" s="1"/>
      <c r="Q361" s="1"/>
    </row>
    <row r="362" spans="11:17" customFormat="1" ht="15" customHeight="1">
      <c r="K362" s="1"/>
      <c r="L362" s="1"/>
      <c r="M362" s="1"/>
      <c r="N362" s="1"/>
      <c r="O362" s="1"/>
      <c r="P362" s="1"/>
      <c r="Q362" s="1"/>
    </row>
    <row r="363" spans="11:17" customFormat="1" ht="15" customHeight="1">
      <c r="K363" s="1"/>
      <c r="L363" s="1"/>
      <c r="M363" s="1"/>
      <c r="N363" s="1"/>
      <c r="O363" s="1"/>
      <c r="P363" s="1"/>
      <c r="Q363" s="1"/>
    </row>
    <row r="364" spans="11:17" customFormat="1" ht="15" customHeight="1">
      <c r="K364" s="1"/>
      <c r="L364" s="1"/>
      <c r="M364" s="1"/>
      <c r="N364" s="1"/>
      <c r="O364" s="1"/>
      <c r="P364" s="1"/>
      <c r="Q364" s="1"/>
    </row>
    <row r="365" spans="11:17" customFormat="1" ht="15" customHeight="1">
      <c r="K365" s="1"/>
      <c r="L365" s="1"/>
      <c r="M365" s="1"/>
      <c r="N365" s="1"/>
      <c r="O365" s="1"/>
      <c r="P365" s="1"/>
      <c r="Q365" s="1"/>
    </row>
    <row r="366" spans="11:17" customFormat="1" ht="15" customHeight="1">
      <c r="K366" s="1"/>
      <c r="L366" s="1"/>
      <c r="M366" s="1"/>
      <c r="N366" s="1"/>
      <c r="O366" s="1"/>
      <c r="P366" s="1"/>
      <c r="Q366" s="1"/>
    </row>
    <row r="367" spans="11:17" customFormat="1" ht="15" customHeight="1">
      <c r="K367" s="1"/>
      <c r="L367" s="1"/>
      <c r="M367" s="1"/>
      <c r="N367" s="1"/>
      <c r="O367" s="1"/>
      <c r="P367" s="1"/>
      <c r="Q367" s="1"/>
    </row>
    <row r="368" spans="11:17" customFormat="1" ht="15" customHeight="1">
      <c r="K368" s="1"/>
      <c r="L368" s="1"/>
      <c r="M368" s="1"/>
      <c r="N368" s="1"/>
      <c r="O368" s="1"/>
      <c r="P368" s="1"/>
      <c r="Q368" s="1"/>
    </row>
    <row r="369" spans="11:17" customFormat="1" ht="15" customHeight="1">
      <c r="K369" s="1"/>
      <c r="L369" s="1"/>
      <c r="M369" s="1"/>
      <c r="N369" s="1"/>
      <c r="O369" s="1"/>
      <c r="P369" s="1"/>
      <c r="Q369" s="1"/>
    </row>
    <row r="370" spans="11:17" customFormat="1" ht="15" customHeight="1">
      <c r="K370" s="1"/>
      <c r="L370" s="1"/>
      <c r="M370" s="1"/>
      <c r="N370" s="1"/>
      <c r="O370" s="1"/>
      <c r="P370" s="1"/>
      <c r="Q370" s="1"/>
    </row>
    <row r="371" spans="11:17" customFormat="1" ht="15" customHeight="1">
      <c r="K371" s="1"/>
      <c r="L371" s="1"/>
      <c r="M371" s="1"/>
      <c r="N371" s="1"/>
      <c r="O371" s="1"/>
      <c r="P371" s="1"/>
      <c r="Q371" s="1"/>
    </row>
    <row r="372" spans="11:17" customFormat="1" ht="15" customHeight="1">
      <c r="K372" s="1"/>
      <c r="L372" s="1"/>
      <c r="M372" s="1"/>
      <c r="N372" s="1"/>
      <c r="O372" s="1"/>
      <c r="P372" s="1"/>
      <c r="Q372" s="1"/>
    </row>
    <row r="373" spans="11:17" customFormat="1" ht="15" customHeight="1">
      <c r="K373" s="1"/>
      <c r="L373" s="1"/>
      <c r="M373" s="1"/>
      <c r="N373" s="1"/>
      <c r="O373" s="1"/>
      <c r="P373" s="1"/>
      <c r="Q373" s="1"/>
    </row>
    <row r="374" spans="11:17" customFormat="1" ht="15" customHeight="1">
      <c r="K374" s="1"/>
      <c r="L374" s="1"/>
      <c r="M374" s="1"/>
      <c r="N374" s="1"/>
      <c r="O374" s="1"/>
      <c r="P374" s="1"/>
      <c r="Q374" s="1"/>
    </row>
    <row r="375" spans="11:17" customFormat="1" ht="15" customHeight="1">
      <c r="K375" s="1"/>
      <c r="L375" s="1"/>
      <c r="M375" s="1"/>
      <c r="N375" s="1"/>
      <c r="O375" s="1"/>
      <c r="P375" s="1"/>
      <c r="Q375" s="1"/>
    </row>
    <row r="376" spans="11:17" customFormat="1" ht="15" customHeight="1">
      <c r="K376" s="1"/>
      <c r="L376" s="1"/>
      <c r="M376" s="1"/>
      <c r="N376" s="1"/>
      <c r="O376" s="1"/>
      <c r="P376" s="1"/>
      <c r="Q376" s="1"/>
    </row>
    <row r="377" spans="11:17" customFormat="1" ht="15" customHeight="1">
      <c r="K377" s="1"/>
      <c r="L377" s="1"/>
      <c r="M377" s="1"/>
      <c r="N377" s="1"/>
      <c r="O377" s="1"/>
      <c r="P377" s="1"/>
      <c r="Q377" s="1"/>
    </row>
    <row r="378" spans="11:17" customFormat="1" ht="15" customHeight="1">
      <c r="K378" s="1"/>
      <c r="L378" s="1"/>
      <c r="M378" s="1"/>
      <c r="N378" s="1"/>
      <c r="O378" s="1"/>
      <c r="P378" s="1"/>
      <c r="Q378" s="1"/>
    </row>
    <row r="379" spans="11:17" customFormat="1" ht="15" customHeight="1">
      <c r="K379" s="1"/>
      <c r="L379" s="1"/>
      <c r="M379" s="1"/>
      <c r="N379" s="1"/>
      <c r="O379" s="1"/>
      <c r="P379" s="1"/>
      <c r="Q379" s="1"/>
    </row>
    <row r="380" spans="11:17" customFormat="1" ht="15" customHeight="1">
      <c r="K380" s="1"/>
      <c r="L380" s="1"/>
      <c r="M380" s="1"/>
      <c r="N380" s="1"/>
      <c r="O380" s="1"/>
      <c r="P380" s="1"/>
      <c r="Q380" s="1"/>
    </row>
    <row r="381" spans="11:17" customFormat="1" ht="15" customHeight="1">
      <c r="K381" s="1"/>
      <c r="L381" s="1"/>
      <c r="M381" s="1"/>
      <c r="N381" s="1"/>
      <c r="O381" s="1"/>
      <c r="P381" s="1"/>
      <c r="Q381" s="1"/>
    </row>
    <row r="382" spans="11:17" customFormat="1" ht="15" customHeight="1">
      <c r="K382" s="1"/>
      <c r="L382" s="1"/>
      <c r="M382" s="1"/>
      <c r="N382" s="1"/>
      <c r="O382" s="1"/>
      <c r="P382" s="1"/>
      <c r="Q382" s="1"/>
    </row>
    <row r="383" spans="11:17" customFormat="1" ht="15" customHeight="1">
      <c r="K383" s="1"/>
      <c r="L383" s="1"/>
      <c r="M383" s="1"/>
      <c r="N383" s="1"/>
      <c r="O383" s="1"/>
      <c r="P383" s="1"/>
      <c r="Q383" s="1"/>
    </row>
    <row r="384" spans="11:17" customFormat="1" ht="15" customHeight="1">
      <c r="K384" s="1"/>
      <c r="L384" s="1"/>
      <c r="M384" s="1"/>
      <c r="N384" s="1"/>
      <c r="O384" s="1"/>
      <c r="P384" s="1"/>
      <c r="Q384" s="1"/>
    </row>
    <row r="385" spans="11:17" customFormat="1" ht="15" customHeight="1">
      <c r="K385" s="1"/>
      <c r="L385" s="1"/>
      <c r="M385" s="1"/>
      <c r="N385" s="1"/>
      <c r="O385" s="1"/>
      <c r="P385" s="1"/>
      <c r="Q385" s="1"/>
    </row>
    <row r="386" spans="11:17" customFormat="1" ht="15" customHeight="1">
      <c r="K386" s="1"/>
      <c r="L386" s="1"/>
      <c r="M386" s="1"/>
      <c r="N386" s="1"/>
      <c r="O386" s="1"/>
      <c r="P386" s="1"/>
      <c r="Q386" s="1"/>
    </row>
    <row r="387" spans="11:17" customFormat="1" ht="15" customHeight="1">
      <c r="K387" s="1"/>
      <c r="L387" s="1"/>
      <c r="M387" s="1"/>
      <c r="N387" s="1"/>
      <c r="O387" s="1"/>
      <c r="P387" s="1"/>
      <c r="Q387" s="1"/>
    </row>
    <row r="388" spans="11:17" customFormat="1" ht="15" customHeight="1">
      <c r="K388" s="1"/>
      <c r="L388" s="1"/>
      <c r="M388" s="1"/>
      <c r="N388" s="1"/>
      <c r="O388" s="1"/>
      <c r="P388" s="1"/>
      <c r="Q388" s="1"/>
    </row>
    <row r="389" spans="11:17" customFormat="1" ht="15" customHeight="1">
      <c r="K389" s="1"/>
      <c r="L389" s="1"/>
      <c r="M389" s="1"/>
      <c r="N389" s="1"/>
      <c r="O389" s="1"/>
      <c r="P389" s="1"/>
      <c r="Q389" s="1"/>
    </row>
    <row r="390" spans="11:17" customFormat="1" ht="15" customHeight="1">
      <c r="K390" s="1"/>
      <c r="L390" s="1"/>
      <c r="M390" s="1"/>
      <c r="N390" s="1"/>
      <c r="O390" s="1"/>
      <c r="P390" s="1"/>
      <c r="Q390" s="1"/>
    </row>
    <row r="391" spans="11:17" customFormat="1" ht="15" customHeight="1">
      <c r="K391" s="1"/>
      <c r="L391" s="1"/>
      <c r="M391" s="1"/>
      <c r="N391" s="1"/>
      <c r="O391" s="1"/>
      <c r="P391" s="1"/>
      <c r="Q391" s="1"/>
    </row>
    <row r="392" spans="11:17" customFormat="1" ht="15" customHeight="1">
      <c r="K392" s="1"/>
      <c r="L392" s="1"/>
      <c r="M392" s="1"/>
      <c r="N392" s="1"/>
      <c r="O392" s="1"/>
      <c r="P392" s="1"/>
      <c r="Q392" s="1"/>
    </row>
    <row r="393" spans="11:17" customFormat="1" ht="15" customHeight="1">
      <c r="K393" s="1"/>
      <c r="L393" s="1"/>
      <c r="M393" s="1"/>
      <c r="N393" s="1"/>
      <c r="O393" s="1"/>
      <c r="P393" s="1"/>
      <c r="Q393" s="1"/>
    </row>
    <row r="394" spans="11:17" customFormat="1" ht="15" customHeight="1">
      <c r="K394" s="1"/>
      <c r="L394" s="1"/>
      <c r="M394" s="1"/>
      <c r="N394" s="1"/>
      <c r="O394" s="1"/>
      <c r="P394" s="1"/>
      <c r="Q394" s="1"/>
    </row>
    <row r="395" spans="11:17" customFormat="1" ht="15" customHeight="1">
      <c r="K395" s="1"/>
      <c r="L395" s="1"/>
      <c r="M395" s="1"/>
      <c r="N395" s="1"/>
      <c r="O395" s="1"/>
      <c r="P395" s="1"/>
      <c r="Q395" s="1"/>
    </row>
    <row r="396" spans="11:17" customFormat="1" ht="15" customHeight="1">
      <c r="K396" s="1"/>
      <c r="L396" s="1"/>
      <c r="M396" s="1"/>
      <c r="N396" s="1"/>
      <c r="O396" s="1"/>
      <c r="P396" s="1"/>
      <c r="Q396" s="1"/>
    </row>
    <row r="397" spans="11:17" customFormat="1" ht="15" customHeight="1">
      <c r="K397" s="1"/>
      <c r="L397" s="1"/>
      <c r="M397" s="1"/>
      <c r="N397" s="1"/>
      <c r="O397" s="1"/>
      <c r="P397" s="1"/>
      <c r="Q397" s="1"/>
    </row>
    <row r="398" spans="11:17" customFormat="1" ht="15" customHeight="1">
      <c r="K398" s="1"/>
      <c r="L398" s="1"/>
      <c r="M398" s="1"/>
      <c r="N398" s="1"/>
      <c r="O398" s="1"/>
      <c r="P398" s="1"/>
      <c r="Q398" s="1"/>
    </row>
    <row r="399" spans="11:17" customFormat="1" ht="15" customHeight="1">
      <c r="K399" s="1"/>
      <c r="L399" s="1"/>
      <c r="M399" s="1"/>
      <c r="N399" s="1"/>
      <c r="O399" s="1"/>
      <c r="P399" s="1"/>
      <c r="Q399" s="1"/>
    </row>
    <row r="400" spans="11:17" customFormat="1" ht="15" customHeight="1">
      <c r="K400" s="1"/>
      <c r="L400" s="1"/>
      <c r="M400" s="1"/>
      <c r="N400" s="1"/>
      <c r="O400" s="1"/>
      <c r="P400" s="1"/>
      <c r="Q400" s="1"/>
    </row>
    <row r="401" spans="11:17" customFormat="1" ht="15" customHeight="1">
      <c r="K401" s="1"/>
      <c r="L401" s="1"/>
      <c r="M401" s="1"/>
      <c r="N401" s="1"/>
      <c r="O401" s="1"/>
      <c r="P401" s="1"/>
      <c r="Q401" s="1"/>
    </row>
    <row r="402" spans="11:17" customFormat="1" ht="15" customHeight="1">
      <c r="K402" s="1"/>
      <c r="L402" s="1"/>
      <c r="M402" s="1"/>
      <c r="N402" s="1"/>
      <c r="O402" s="1"/>
      <c r="P402" s="1"/>
      <c r="Q402" s="1"/>
    </row>
    <row r="403" spans="11:17" customFormat="1" ht="15" customHeight="1">
      <c r="K403" s="1"/>
      <c r="L403" s="1"/>
      <c r="M403" s="1"/>
      <c r="N403" s="1"/>
      <c r="O403" s="1"/>
      <c r="P403" s="1"/>
      <c r="Q403" s="1"/>
    </row>
    <row r="404" spans="11:17" customFormat="1" ht="15" customHeight="1">
      <c r="K404" s="1"/>
      <c r="L404" s="1"/>
      <c r="M404" s="1"/>
      <c r="N404" s="1"/>
      <c r="O404" s="1"/>
      <c r="P404" s="1"/>
      <c r="Q404" s="1"/>
    </row>
    <row r="405" spans="11:17" customFormat="1" ht="15" customHeight="1">
      <c r="K405" s="1"/>
      <c r="L405" s="1"/>
      <c r="M405" s="1"/>
      <c r="N405" s="1"/>
      <c r="O405" s="1"/>
      <c r="P405" s="1"/>
      <c r="Q405" s="1"/>
    </row>
    <row r="406" spans="11:17" customFormat="1" ht="15" customHeight="1">
      <c r="K406" s="1"/>
      <c r="L406" s="1"/>
      <c r="M406" s="1"/>
      <c r="N406" s="1"/>
      <c r="O406" s="1"/>
      <c r="P406" s="1"/>
      <c r="Q406" s="1"/>
    </row>
    <row r="407" spans="11:17" customFormat="1" ht="15" customHeight="1">
      <c r="K407" s="1"/>
      <c r="L407" s="1"/>
      <c r="M407" s="1"/>
      <c r="N407" s="1"/>
      <c r="O407" s="1"/>
      <c r="P407" s="1"/>
      <c r="Q407" s="1"/>
    </row>
    <row r="408" spans="11:17" customFormat="1" ht="15" customHeight="1">
      <c r="K408" s="1"/>
      <c r="L408" s="1"/>
      <c r="M408" s="1"/>
      <c r="N408" s="1"/>
      <c r="O408" s="1"/>
      <c r="P408" s="1"/>
      <c r="Q408" s="1"/>
    </row>
    <row r="409" spans="11:17" customFormat="1" ht="15" customHeight="1">
      <c r="K409" s="1"/>
      <c r="L409" s="1"/>
      <c r="M409" s="1"/>
      <c r="N409" s="1"/>
      <c r="O409" s="1"/>
      <c r="P409" s="1"/>
      <c r="Q409" s="1"/>
    </row>
    <row r="410" spans="11:17" customFormat="1" ht="15" customHeight="1">
      <c r="K410" s="1"/>
      <c r="L410" s="1"/>
      <c r="M410" s="1"/>
      <c r="N410" s="1"/>
      <c r="O410" s="1"/>
      <c r="P410" s="1"/>
      <c r="Q410" s="1"/>
    </row>
    <row r="411" spans="11:17" customFormat="1" ht="15" customHeight="1">
      <c r="K411" s="1"/>
      <c r="L411" s="1"/>
      <c r="M411" s="1"/>
      <c r="N411" s="1"/>
      <c r="O411" s="1"/>
      <c r="P411" s="1"/>
      <c r="Q411" s="1"/>
    </row>
    <row r="412" spans="11:17" customFormat="1" ht="15" customHeight="1">
      <c r="K412" s="1"/>
      <c r="L412" s="1"/>
      <c r="M412" s="1"/>
      <c r="N412" s="1"/>
      <c r="O412" s="1"/>
      <c r="P412" s="1"/>
      <c r="Q412" s="1"/>
    </row>
    <row r="413" spans="11:17" customFormat="1" ht="15" customHeight="1">
      <c r="K413" s="1"/>
      <c r="L413" s="1"/>
      <c r="M413" s="1"/>
      <c r="N413" s="1"/>
      <c r="O413" s="1"/>
      <c r="P413" s="1"/>
      <c r="Q413" s="1"/>
    </row>
    <row r="414" spans="11:17" customFormat="1" ht="15" customHeight="1">
      <c r="K414" s="1"/>
      <c r="L414" s="1"/>
      <c r="M414" s="1"/>
      <c r="N414" s="1"/>
      <c r="O414" s="1"/>
      <c r="P414" s="1"/>
      <c r="Q414" s="1"/>
    </row>
    <row r="415" spans="11:17" customFormat="1" ht="15" customHeight="1">
      <c r="K415" s="1"/>
      <c r="L415" s="1"/>
      <c r="M415" s="1"/>
      <c r="N415" s="1"/>
      <c r="O415" s="1"/>
      <c r="P415" s="1"/>
      <c r="Q415" s="1"/>
    </row>
    <row r="416" spans="11:17" customFormat="1" ht="15" customHeight="1">
      <c r="K416" s="1"/>
      <c r="L416" s="1"/>
      <c r="M416" s="1"/>
      <c r="N416" s="1"/>
      <c r="O416" s="1"/>
      <c r="P416" s="1"/>
      <c r="Q416" s="1"/>
    </row>
    <row r="417" spans="11:17" customFormat="1" ht="15" customHeight="1">
      <c r="K417" s="1"/>
      <c r="L417" s="1"/>
      <c r="M417" s="1"/>
      <c r="N417" s="1"/>
      <c r="O417" s="1"/>
      <c r="P417" s="1"/>
      <c r="Q417" s="1"/>
    </row>
    <row r="418" spans="11:17" customFormat="1" ht="15" customHeight="1">
      <c r="K418" s="1"/>
      <c r="L418" s="1"/>
      <c r="M418" s="1"/>
      <c r="N418" s="1"/>
      <c r="O418" s="1"/>
      <c r="P418" s="1"/>
      <c r="Q418" s="1"/>
    </row>
  </sheetData>
  <mergeCells count="10">
    <mergeCell ref="A21:D21"/>
    <mergeCell ref="C1:D1"/>
    <mergeCell ref="B3:G3"/>
    <mergeCell ref="I3:M3"/>
    <mergeCell ref="B11:E11"/>
    <mergeCell ref="A20:D20"/>
    <mergeCell ref="E20:I20"/>
    <mergeCell ref="E21:I21"/>
    <mergeCell ref="J20:N20"/>
    <mergeCell ref="J21:N21"/>
  </mergeCells>
  <pageMargins left="0.78740157499999996" right="0.78740157499999996" top="0.984251969" bottom="0.984251969" header="0.4921259845" footer="0.4921259845"/>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dimension ref="A1:V369"/>
  <sheetViews>
    <sheetView tabSelected="1" workbookViewId="0">
      <selection activeCell="K19" sqref="K19"/>
    </sheetView>
  </sheetViews>
  <sheetFormatPr baseColWidth="10" defaultRowHeight="12.75"/>
  <cols>
    <col min="5" max="5" width="12" customWidth="1"/>
    <col min="11" max="11" width="11.42578125" style="1"/>
    <col min="12" max="12" width="11.5703125" style="1" bestFit="1" customWidth="1"/>
    <col min="13" max="17" width="11.42578125" style="1"/>
    <col min="18" max="18" width="13.42578125" style="1" customWidth="1"/>
    <col min="19" max="19" width="11.42578125" style="1"/>
    <col min="20" max="22" width="11.42578125" style="50"/>
    <col min="23" max="16384" width="11.42578125" style="1"/>
  </cols>
  <sheetData>
    <row r="1" spans="1:22" ht="18.75" customHeight="1">
      <c r="A1" s="50"/>
      <c r="B1" s="10" t="s">
        <v>113</v>
      </c>
      <c r="C1" s="161" t="s">
        <v>115</v>
      </c>
      <c r="D1" s="161"/>
      <c r="E1" s="11" t="s">
        <v>114</v>
      </c>
      <c r="F1" s="50"/>
      <c r="G1" s="50"/>
      <c r="H1" s="50"/>
      <c r="I1" s="50"/>
      <c r="J1" s="50"/>
      <c r="K1" s="50"/>
      <c r="L1" s="50"/>
      <c r="M1" s="50"/>
      <c r="N1" s="50"/>
      <c r="O1" s="50"/>
      <c r="P1" s="50"/>
      <c r="Q1" s="50"/>
      <c r="R1" s="50"/>
      <c r="S1" s="50"/>
    </row>
    <row r="2" spans="1:22">
      <c r="A2" s="50"/>
      <c r="B2" s="50"/>
      <c r="C2" s="50"/>
      <c r="D2" s="50"/>
      <c r="E2" s="50"/>
      <c r="F2" s="50"/>
      <c r="G2" s="50"/>
      <c r="H2" s="50"/>
      <c r="I2" s="50"/>
      <c r="J2" s="50"/>
      <c r="K2" s="50"/>
      <c r="L2" s="50"/>
      <c r="M2" s="50"/>
      <c r="N2" s="50"/>
      <c r="O2" s="50"/>
      <c r="P2" s="50"/>
      <c r="Q2" s="50"/>
      <c r="R2" s="50"/>
      <c r="S2" s="50"/>
    </row>
    <row r="3" spans="1:22" s="2" customFormat="1" ht="24" customHeight="1">
      <c r="A3" s="30"/>
      <c r="B3" s="159" t="s">
        <v>15</v>
      </c>
      <c r="C3" s="159"/>
      <c r="D3" s="159"/>
      <c r="E3" s="159"/>
      <c r="F3" s="159"/>
      <c r="G3" s="159"/>
      <c r="H3" s="47" t="s">
        <v>16</v>
      </c>
      <c r="I3" s="159" t="s">
        <v>17</v>
      </c>
      <c r="J3" s="159"/>
      <c r="K3" s="159"/>
      <c r="L3" s="159"/>
      <c r="M3" s="160"/>
      <c r="N3" s="15"/>
      <c r="O3" s="50"/>
      <c r="P3" s="50"/>
      <c r="Q3" s="50"/>
      <c r="R3" s="15"/>
      <c r="S3" s="15"/>
      <c r="T3" s="15"/>
      <c r="U3" s="15"/>
      <c r="V3" s="15"/>
    </row>
    <row r="4" spans="1:22" s="3" customFormat="1" ht="15" customHeight="1">
      <c r="A4" s="49"/>
      <c r="B4" s="60" t="s">
        <v>10</v>
      </c>
      <c r="C4" s="38" t="s">
        <v>14</v>
      </c>
      <c r="D4" s="38" t="s">
        <v>12</v>
      </c>
      <c r="E4" s="38" t="s">
        <v>3</v>
      </c>
      <c r="F4" s="38" t="s">
        <v>13</v>
      </c>
      <c r="G4" s="38" t="s">
        <v>4</v>
      </c>
      <c r="H4" s="39" t="s">
        <v>11</v>
      </c>
      <c r="I4" s="38" t="s">
        <v>6</v>
      </c>
      <c r="J4" s="38" t="s">
        <v>7</v>
      </c>
      <c r="K4" s="48" t="s">
        <v>8</v>
      </c>
      <c r="L4" s="48" t="s">
        <v>9</v>
      </c>
      <c r="M4" s="40" t="s">
        <v>10</v>
      </c>
      <c r="N4" s="181"/>
      <c r="O4" s="50"/>
      <c r="P4" s="50"/>
      <c r="Q4" s="50"/>
      <c r="R4" s="181"/>
      <c r="S4" s="181"/>
      <c r="T4" s="181"/>
      <c r="U4" s="181"/>
      <c r="V4" s="181"/>
    </row>
    <row r="5" spans="1:22" s="2" customFormat="1" ht="15" customHeight="1">
      <c r="A5" s="30" t="s">
        <v>1</v>
      </c>
      <c r="B5" s="31">
        <v>100</v>
      </c>
      <c r="C5" s="71">
        <f>B5*10</f>
        <v>1000</v>
      </c>
      <c r="D5" s="71">
        <v>1</v>
      </c>
      <c r="E5" s="79">
        <f>C5*D5</f>
        <v>1000</v>
      </c>
      <c r="F5" s="59">
        <v>18.015280000000001</v>
      </c>
      <c r="G5" s="71"/>
      <c r="H5" s="16">
        <v>1</v>
      </c>
      <c r="I5" s="71"/>
      <c r="J5" s="71"/>
      <c r="K5" s="73"/>
      <c r="L5" s="74"/>
      <c r="M5" s="75"/>
      <c r="N5" s="15"/>
      <c r="O5" s="50"/>
      <c r="P5" s="50"/>
      <c r="Q5" s="50"/>
      <c r="R5" s="15"/>
      <c r="S5" s="15"/>
      <c r="T5" s="15"/>
      <c r="U5" s="15"/>
      <c r="V5" s="15"/>
    </row>
    <row r="6" spans="1:22" s="67" customFormat="1" ht="15" customHeight="1">
      <c r="A6" s="63" t="s">
        <v>2</v>
      </c>
      <c r="B6" s="64">
        <v>50</v>
      </c>
      <c r="C6" s="65">
        <f>B6*10</f>
        <v>500</v>
      </c>
      <c r="D6" s="147">
        <f>1.0121289+0.0030592*B6-2.2735*10^-5*(B6-25.5)^2-2.307*10^-8*(B6-25.5)^3 + 9.9567*10^-9*(B6-25.5)^4 + 2.984*10^-10*(B6-25.5)^5</f>
        <v>1.1573244272754688</v>
      </c>
      <c r="E6" s="66">
        <f>C6*D6</f>
        <v>578.66221363773445</v>
      </c>
      <c r="F6" s="66">
        <v>20.0063</v>
      </c>
      <c r="G6" s="66">
        <f>E6/F6</f>
        <v>28.923999622005791</v>
      </c>
      <c r="H6" s="93">
        <v>1</v>
      </c>
      <c r="I6" s="66">
        <f>H6*G6</f>
        <v>28.923999622005791</v>
      </c>
      <c r="J6" s="66">
        <f>E6*H6</f>
        <v>578.66221363773445</v>
      </c>
      <c r="K6" s="90">
        <f>I6/H10</f>
        <v>5.7847999244011579</v>
      </c>
      <c r="L6" s="90">
        <f>J6/H10</f>
        <v>115.7324427275469</v>
      </c>
      <c r="M6" s="69">
        <f>L6/D10/10</f>
        <v>8.6496593966776452</v>
      </c>
      <c r="N6" s="70"/>
      <c r="O6" s="182"/>
      <c r="P6" s="182"/>
      <c r="Q6" s="182"/>
      <c r="R6" s="70"/>
      <c r="S6" s="70"/>
      <c r="T6" s="70"/>
      <c r="U6" s="70"/>
      <c r="V6" s="70"/>
    </row>
    <row r="7" spans="1:22" s="83" customFormat="1" ht="15" customHeight="1">
      <c r="A7" s="80" t="s">
        <v>0</v>
      </c>
      <c r="B7" s="81">
        <v>65</v>
      </c>
      <c r="C7" s="82">
        <f>B7*10</f>
        <v>650</v>
      </c>
      <c r="D7" s="84">
        <f xml:space="preserve"> 0.9933411 + 0.006338*B7 - 0.000024627*(B7-45.2708)^2 - 0.00000065456*(B7-45.2708)^3 + 0.0000000026352*(B7-45.2708)^4 + 0.00000000008595*(B7-45.2708)^5</f>
        <v>1.3913547857558353</v>
      </c>
      <c r="E7" s="84">
        <f>C7*D7</f>
        <v>904.38061074129291</v>
      </c>
      <c r="F7" s="84">
        <v>63.012799999999999</v>
      </c>
      <c r="G7" s="84">
        <f>E7/F7</f>
        <v>14.352331760234316</v>
      </c>
      <c r="H7" s="94">
        <v>1</v>
      </c>
      <c r="I7" s="84">
        <f>H7*G7</f>
        <v>14.352331760234316</v>
      </c>
      <c r="J7" s="84">
        <f>E7*H7</f>
        <v>904.38061074129291</v>
      </c>
      <c r="K7" s="91">
        <f>I7/H10</f>
        <v>2.8704663520468632</v>
      </c>
      <c r="L7" s="91">
        <f>J7/H10</f>
        <v>180.87612214825859</v>
      </c>
      <c r="M7" s="85">
        <f>L7/D10/10</f>
        <v>13.518394779391523</v>
      </c>
      <c r="N7" s="86"/>
      <c r="O7" s="183"/>
      <c r="P7" s="183"/>
      <c r="Q7" s="183"/>
      <c r="R7" s="86"/>
      <c r="S7" s="86"/>
      <c r="T7" s="86"/>
      <c r="U7" s="86"/>
      <c r="V7" s="86"/>
    </row>
    <row r="8" spans="1:22" s="83" customFormat="1" ht="15" customHeight="1">
      <c r="A8" s="107" t="s">
        <v>32</v>
      </c>
      <c r="B8" s="108">
        <v>98</v>
      </c>
      <c r="C8" s="108">
        <f>B8*10</f>
        <v>980</v>
      </c>
      <c r="D8" s="109">
        <f>0.8923299+0.0100286*B8+ 6.4764*10^-5*(B8-52.4057)^2+1.7696*10^-7*(B8-52.4057)^3-2.6153*10^-8*(B8-52.4057)^4-3.917*10^-10*(B8-52.4057)^5</f>
        <v>1.8363370839448114</v>
      </c>
      <c r="E8" s="109">
        <f>C8*D8</f>
        <v>1799.6103422659153</v>
      </c>
      <c r="F8" s="109">
        <v>98.079400000000007</v>
      </c>
      <c r="G8" s="109">
        <f>E8/F8</f>
        <v>18.348504805962467</v>
      </c>
      <c r="H8" s="110">
        <v>1</v>
      </c>
      <c r="I8" s="109">
        <f>H8*G8</f>
        <v>18.348504805962467</v>
      </c>
      <c r="J8" s="109">
        <f>E8*H8</f>
        <v>1799.6103422659153</v>
      </c>
      <c r="K8" s="111">
        <f>I8/H10</f>
        <v>3.6697009611924933</v>
      </c>
      <c r="L8" s="111">
        <f>J8/H10</f>
        <v>359.92206845318304</v>
      </c>
      <c r="M8" s="112">
        <f>L8/D10/10</f>
        <v>26.90000511608244</v>
      </c>
      <c r="N8" s="86"/>
      <c r="O8" s="183"/>
      <c r="P8" s="183"/>
      <c r="Q8" s="183"/>
      <c r="R8" s="86"/>
      <c r="S8" s="86"/>
      <c r="T8" s="86"/>
      <c r="U8" s="86"/>
      <c r="V8" s="86"/>
    </row>
    <row r="9" spans="1:22" s="2" customFormat="1" ht="15" customHeight="1">
      <c r="A9" s="89" t="s">
        <v>33</v>
      </c>
      <c r="B9" s="25">
        <v>35</v>
      </c>
      <c r="C9" s="25">
        <f>B9*10</f>
        <v>350</v>
      </c>
      <c r="D9" s="59">
        <v>1.306</v>
      </c>
      <c r="E9" s="59">
        <f>C9*D9</f>
        <v>457.1</v>
      </c>
      <c r="F9" s="59">
        <v>144.0917</v>
      </c>
      <c r="G9" s="59">
        <f>E9/F9</f>
        <v>3.1722854265721065</v>
      </c>
      <c r="H9" s="16">
        <v>1</v>
      </c>
      <c r="I9" s="59">
        <f>H9*G9</f>
        <v>3.1722854265721065</v>
      </c>
      <c r="J9" s="59">
        <f>E9*H9</f>
        <v>457.1</v>
      </c>
      <c r="K9" s="55">
        <f>E9*H9</f>
        <v>457.1</v>
      </c>
      <c r="L9" s="55">
        <f>J9/H10</f>
        <v>91.42</v>
      </c>
      <c r="M9" s="54">
        <f>L9/D10/10</f>
        <v>6.8325859491778775</v>
      </c>
      <c r="N9" s="15"/>
      <c r="O9" s="50"/>
      <c r="P9" s="50"/>
      <c r="Q9" s="50"/>
      <c r="R9" s="15"/>
      <c r="S9" s="15"/>
      <c r="T9" s="15"/>
      <c r="U9" s="15"/>
      <c r="V9" s="15"/>
    </row>
    <row r="10" spans="1:22" s="6" customFormat="1" ht="15" customHeight="1">
      <c r="A10" s="33" t="s">
        <v>5</v>
      </c>
      <c r="B10" s="34"/>
      <c r="C10" s="34"/>
      <c r="D10" s="88">
        <f>ROUND((D5*H5+D6*H6+D7*H7+D8*H8+D9*H9)/H10,3)</f>
        <v>1.3380000000000001</v>
      </c>
      <c r="E10" s="34"/>
      <c r="F10" s="34"/>
      <c r="G10" s="34"/>
      <c r="H10" s="46">
        <f>H5+H6+H7+H8+H9</f>
        <v>5</v>
      </c>
      <c r="I10" s="34"/>
      <c r="J10" s="34"/>
      <c r="K10" s="34"/>
      <c r="L10" s="34"/>
      <c r="M10" s="36"/>
      <c r="N10" s="15"/>
      <c r="O10" s="50"/>
      <c r="P10" s="50"/>
      <c r="Q10" s="50"/>
      <c r="R10" s="15"/>
      <c r="S10" s="15"/>
      <c r="T10" s="15"/>
      <c r="U10" s="15"/>
      <c r="V10" s="15"/>
    </row>
    <row r="11" spans="1:22" s="6" customFormat="1" ht="15" customHeight="1">
      <c r="A11" s="15"/>
      <c r="B11" s="15"/>
      <c r="C11" s="15"/>
      <c r="D11" s="15"/>
      <c r="E11" s="15"/>
      <c r="F11" s="15"/>
      <c r="G11" s="15"/>
      <c r="H11" s="15"/>
      <c r="I11" s="15"/>
      <c r="J11" s="15"/>
      <c r="K11" s="15"/>
      <c r="L11" s="15"/>
      <c r="M11" s="15"/>
      <c r="N11" s="15"/>
      <c r="O11" s="50"/>
      <c r="P11" s="50"/>
      <c r="Q11" s="50"/>
      <c r="R11" s="15"/>
      <c r="S11" s="15"/>
      <c r="T11" s="15"/>
      <c r="U11" s="15"/>
      <c r="V11" s="15"/>
    </row>
    <row r="12" spans="1:22" s="6" customFormat="1" ht="30" customHeight="1">
      <c r="A12" s="30"/>
      <c r="B12" s="177" t="s">
        <v>15</v>
      </c>
      <c r="C12" s="163"/>
      <c r="D12" s="163"/>
      <c r="E12" s="163"/>
      <c r="F12" s="47"/>
      <c r="G12" s="47"/>
      <c r="H12" s="20" t="s">
        <v>16</v>
      </c>
      <c r="I12" s="15"/>
      <c r="J12" s="15" t="s">
        <v>78</v>
      </c>
      <c r="K12" s="15"/>
      <c r="L12" s="92"/>
      <c r="M12" s="15"/>
      <c r="N12" s="15"/>
      <c r="O12" s="15"/>
      <c r="P12" s="15"/>
      <c r="Q12" s="15"/>
      <c r="R12" s="15"/>
      <c r="S12" s="15"/>
      <c r="T12" s="15"/>
      <c r="U12" s="15"/>
      <c r="V12" s="15"/>
    </row>
    <row r="13" spans="1:22" s="6" customFormat="1" ht="15" customHeight="1">
      <c r="A13" s="49"/>
      <c r="B13" s="60" t="s">
        <v>10</v>
      </c>
      <c r="C13" s="38" t="s">
        <v>14</v>
      </c>
      <c r="D13" s="38" t="s">
        <v>12</v>
      </c>
      <c r="E13" s="38" t="s">
        <v>9</v>
      </c>
      <c r="F13" s="39" t="s">
        <v>24</v>
      </c>
      <c r="G13" s="56" t="s">
        <v>110</v>
      </c>
      <c r="H13" s="40" t="s">
        <v>11</v>
      </c>
      <c r="I13" s="15"/>
      <c r="J13" s="6" t="s">
        <v>80</v>
      </c>
      <c r="K13" s="15"/>
      <c r="L13" s="15"/>
      <c r="M13" s="15"/>
      <c r="N13" s="15"/>
      <c r="O13" s="15"/>
      <c r="P13" s="15"/>
      <c r="Q13" s="15"/>
      <c r="R13" s="15"/>
      <c r="S13" s="15"/>
      <c r="T13" s="15"/>
      <c r="U13" s="15"/>
      <c r="V13" s="15"/>
    </row>
    <row r="14" spans="1:22" s="6" customFormat="1" ht="15" customHeight="1">
      <c r="A14" s="30" t="s">
        <v>1</v>
      </c>
      <c r="B14" s="31"/>
      <c r="C14" s="31"/>
      <c r="D14" s="31">
        <v>1</v>
      </c>
      <c r="E14" s="31"/>
      <c r="F14" s="31"/>
      <c r="G14" s="76"/>
      <c r="H14" s="77">
        <f>F19-H15-H16-H17-H18</f>
        <v>1.0000046909436193</v>
      </c>
      <c r="I14" s="15"/>
      <c r="J14" s="15" t="s">
        <v>79</v>
      </c>
      <c r="K14" s="15"/>
      <c r="L14" s="15"/>
      <c r="M14" s="15"/>
      <c r="N14" s="15"/>
      <c r="O14" s="15"/>
      <c r="P14" s="15"/>
      <c r="Q14" s="15"/>
      <c r="R14" s="15"/>
      <c r="S14" s="15"/>
      <c r="T14" s="15"/>
      <c r="U14" s="15"/>
      <c r="V14" s="15"/>
    </row>
    <row r="15" spans="1:22" s="68" customFormat="1" ht="15" customHeight="1">
      <c r="A15" s="63" t="s">
        <v>2</v>
      </c>
      <c r="B15" s="64">
        <v>50</v>
      </c>
      <c r="C15" s="65">
        <f>B15*10</f>
        <v>500</v>
      </c>
      <c r="D15" s="147">
        <f>1.0121289+0.0030592*B15-2.2735*10^-5*(B15-25.5)^2-2.307*10^-8*(B15-25.5)^3 + 9.9567*10^-9*(B15-25.5)^4 + 2.984*10^-10*(B15-25.5)^5</f>
        <v>1.1573244272754688</v>
      </c>
      <c r="E15" s="66">
        <f>C15*D15</f>
        <v>578.66221363773445</v>
      </c>
      <c r="F15" s="95"/>
      <c r="G15" s="96">
        <v>115.732</v>
      </c>
      <c r="H15" s="69">
        <f>G15/E15*F19</f>
        <v>0.99999617455973056</v>
      </c>
      <c r="I15" s="70"/>
      <c r="J15" s="70"/>
      <c r="K15" s="70"/>
      <c r="L15" s="70"/>
      <c r="M15" s="70"/>
      <c r="N15" s="70"/>
      <c r="O15" s="70"/>
      <c r="P15" s="70"/>
      <c r="Q15" s="70"/>
      <c r="R15" s="70"/>
      <c r="S15" s="70"/>
      <c r="T15" s="70"/>
      <c r="U15" s="70"/>
      <c r="V15" s="70"/>
    </row>
    <row r="16" spans="1:22" s="87" customFormat="1" ht="15" customHeight="1">
      <c r="A16" s="80" t="s">
        <v>0</v>
      </c>
      <c r="B16" s="81">
        <v>65</v>
      </c>
      <c r="C16" s="82">
        <f>B16*10</f>
        <v>650</v>
      </c>
      <c r="D16" s="84">
        <f xml:space="preserve"> 0.9933411 + 0.006338*B16 - 0.000024627*(B16-45.2708)^2 - 0.00000065456*(B16-45.2708)^3 + 0.0000000026352*(B16-45.2708)^4 + 0.00000000008595*(B16-45.2708)^5</f>
        <v>1.3913547857558353</v>
      </c>
      <c r="E16" s="84">
        <f>C16*D16</f>
        <v>904.38061074129291</v>
      </c>
      <c r="F16" s="97"/>
      <c r="G16" s="98">
        <v>180.876</v>
      </c>
      <c r="H16" s="85">
        <f>G16/E16*F19</f>
        <v>0.99999932468555208</v>
      </c>
      <c r="I16" s="86"/>
      <c r="J16" s="86"/>
      <c r="K16" s="86"/>
      <c r="L16" s="86"/>
      <c r="M16" s="86"/>
      <c r="N16" s="86"/>
      <c r="O16" s="86"/>
      <c r="P16" s="86"/>
      <c r="Q16" s="86"/>
      <c r="R16" s="86"/>
      <c r="S16" s="86"/>
      <c r="T16" s="86"/>
      <c r="U16" s="86"/>
      <c r="V16" s="86"/>
    </row>
    <row r="17" spans="1:22" s="87" customFormat="1" ht="15" customHeight="1">
      <c r="A17" s="113" t="s">
        <v>32</v>
      </c>
      <c r="B17" s="114">
        <v>98</v>
      </c>
      <c r="C17" s="114">
        <f>B17*10</f>
        <v>980</v>
      </c>
      <c r="D17" s="109">
        <f>0.8923299+0.0100286*B17+ 6.4764*10^-5*(B17-52.4057)^2+1.7696*10^-7*(B17-52.4057)^3-2.6153*10^-8*(B17-52.4057)^4-3.917*10^-10*(B17-52.4057)^5</f>
        <v>1.8363370839448114</v>
      </c>
      <c r="E17" s="115">
        <f>C17*D17</f>
        <v>1799.6103422659153</v>
      </c>
      <c r="F17" s="116"/>
      <c r="G17" s="117">
        <v>359.92200000000003</v>
      </c>
      <c r="H17" s="112">
        <f>G17/E17*F19</f>
        <v>0.99999980981109793</v>
      </c>
      <c r="I17" s="86"/>
      <c r="J17" s="86"/>
      <c r="K17" s="86"/>
      <c r="L17" s="86"/>
      <c r="M17" s="86"/>
      <c r="N17" s="86"/>
      <c r="O17" s="86"/>
      <c r="P17" s="86"/>
      <c r="Q17" s="86"/>
      <c r="R17" s="86"/>
      <c r="S17" s="86"/>
      <c r="T17" s="86"/>
      <c r="U17" s="86"/>
      <c r="V17" s="86"/>
    </row>
    <row r="18" spans="1:22" s="6" customFormat="1" ht="15" customHeight="1">
      <c r="A18" s="89" t="s">
        <v>33</v>
      </c>
      <c r="B18" s="25">
        <v>35</v>
      </c>
      <c r="C18" s="25">
        <f>B18*10</f>
        <v>350</v>
      </c>
      <c r="D18" s="59">
        <v>1.306</v>
      </c>
      <c r="E18" s="59">
        <f>C18*D18</f>
        <v>457.1</v>
      </c>
      <c r="F18" s="99"/>
      <c r="G18" s="62">
        <v>91.42</v>
      </c>
      <c r="H18" s="54">
        <f>G18/E18*F19</f>
        <v>0.99999999999999989</v>
      </c>
      <c r="I18" s="15"/>
      <c r="J18" s="15"/>
      <c r="K18" s="15"/>
      <c r="L18" s="15"/>
      <c r="M18" s="15"/>
      <c r="N18" s="15"/>
      <c r="O18" s="15"/>
      <c r="P18" s="15"/>
      <c r="Q18" s="15"/>
      <c r="R18" s="15"/>
      <c r="S18" s="15"/>
      <c r="T18" s="15"/>
      <c r="U18" s="15"/>
      <c r="V18" s="15"/>
    </row>
    <row r="19" spans="1:22" s="6" customFormat="1" ht="15" customHeight="1">
      <c r="A19" s="51"/>
      <c r="B19" s="34"/>
      <c r="C19" s="34"/>
      <c r="D19" s="28"/>
      <c r="E19" s="34"/>
      <c r="F19" s="29">
        <v>5</v>
      </c>
      <c r="G19" s="34"/>
      <c r="H19" s="58"/>
      <c r="I19" s="15"/>
      <c r="J19" s="15"/>
      <c r="K19" s="15"/>
      <c r="L19" s="15"/>
      <c r="M19" s="15"/>
      <c r="N19" s="15"/>
      <c r="O19" s="15"/>
      <c r="P19" s="15"/>
      <c r="Q19" s="15"/>
      <c r="R19" s="15"/>
      <c r="S19" s="15"/>
      <c r="T19" s="15"/>
      <c r="U19" s="15"/>
      <c r="V19" s="15"/>
    </row>
    <row r="20" spans="1:22" s="6" customFormat="1" ht="15" customHeight="1">
      <c r="A20" s="15"/>
      <c r="B20" s="15"/>
      <c r="C20" s="15"/>
      <c r="D20" s="15"/>
      <c r="E20" s="15"/>
      <c r="F20" s="15"/>
      <c r="G20" s="15"/>
      <c r="H20" s="15"/>
      <c r="I20" s="15"/>
      <c r="J20" s="15"/>
      <c r="K20" s="15"/>
      <c r="L20" s="15"/>
      <c r="M20" s="15"/>
      <c r="N20" s="15"/>
      <c r="O20" s="15"/>
      <c r="P20" s="15"/>
      <c r="Q20" s="15"/>
      <c r="R20" s="15"/>
      <c r="S20" s="15"/>
      <c r="T20" s="15"/>
      <c r="U20" s="15"/>
      <c r="V20" s="15"/>
    </row>
    <row r="21" spans="1:22" s="6" customFormat="1" ht="15" customHeight="1">
      <c r="A21" s="15"/>
      <c r="B21" s="15"/>
      <c r="C21" s="15"/>
      <c r="D21" s="15"/>
      <c r="E21" s="15"/>
      <c r="F21" s="15"/>
      <c r="G21" s="15"/>
      <c r="H21" s="15"/>
      <c r="I21" s="15"/>
      <c r="J21" s="15"/>
      <c r="K21" s="15"/>
      <c r="L21" s="15"/>
      <c r="M21" s="15"/>
      <c r="N21" s="15"/>
      <c r="O21" s="15"/>
      <c r="P21" s="15"/>
      <c r="Q21" s="15"/>
      <c r="R21" s="15"/>
      <c r="S21" s="15"/>
      <c r="T21" s="15"/>
      <c r="U21" s="15"/>
      <c r="V21" s="15"/>
    </row>
    <row r="22" spans="1:22" s="6" customFormat="1" ht="45" customHeight="1">
      <c r="A22" s="162" t="s">
        <v>21</v>
      </c>
      <c r="B22" s="162"/>
      <c r="C22" s="162"/>
      <c r="D22" s="162"/>
      <c r="E22" s="179" t="s">
        <v>59</v>
      </c>
      <c r="F22" s="179"/>
      <c r="G22" s="179"/>
      <c r="H22" s="179"/>
      <c r="I22" s="179"/>
      <c r="J22" s="165" t="s">
        <v>65</v>
      </c>
      <c r="K22" s="165"/>
      <c r="L22" s="165"/>
      <c r="M22" s="165"/>
      <c r="N22" s="165"/>
      <c r="O22" s="180"/>
      <c r="P22" s="178"/>
      <c r="Q22" s="178"/>
      <c r="R22" s="178"/>
      <c r="S22" s="178"/>
      <c r="T22" s="15"/>
      <c r="U22" s="15"/>
      <c r="V22" s="15"/>
    </row>
    <row r="23" spans="1:22" s="6" customFormat="1" ht="15" customHeight="1">
      <c r="A23" s="162" t="s">
        <v>22</v>
      </c>
      <c r="B23" s="162"/>
      <c r="C23" s="162"/>
      <c r="D23" s="162"/>
      <c r="E23" s="178" t="s">
        <v>19</v>
      </c>
      <c r="F23" s="178"/>
      <c r="G23" s="178"/>
      <c r="H23" s="178"/>
      <c r="I23" s="178"/>
      <c r="J23" s="162" t="s">
        <v>66</v>
      </c>
      <c r="K23" s="162"/>
      <c r="L23" s="162"/>
      <c r="M23" s="162"/>
      <c r="N23" s="162"/>
      <c r="O23" s="180" t="s">
        <v>33</v>
      </c>
      <c r="P23" s="178"/>
      <c r="Q23" s="178"/>
      <c r="R23" s="178"/>
      <c r="S23" s="178"/>
      <c r="T23" s="15"/>
      <c r="U23" s="15"/>
      <c r="V23" s="15"/>
    </row>
    <row r="24" spans="1:22" s="6" customFormat="1" ht="15" customHeight="1">
      <c r="A24" s="145" t="s">
        <v>93</v>
      </c>
      <c r="B24" s="17" t="s">
        <v>12</v>
      </c>
      <c r="C24" s="3" t="s">
        <v>20</v>
      </c>
      <c r="D24" s="17" t="s">
        <v>54</v>
      </c>
      <c r="E24" s="149" t="s">
        <v>93</v>
      </c>
      <c r="F24" s="149" t="s">
        <v>12</v>
      </c>
      <c r="G24" s="148" t="s">
        <v>20</v>
      </c>
      <c r="H24" s="149" t="s">
        <v>54</v>
      </c>
      <c r="I24" s="148" t="s">
        <v>40</v>
      </c>
      <c r="J24" s="7" t="s">
        <v>93</v>
      </c>
      <c r="K24" s="129" t="s">
        <v>12</v>
      </c>
      <c r="L24" s="129" t="s">
        <v>20</v>
      </c>
      <c r="M24" s="17" t="s">
        <v>54</v>
      </c>
      <c r="N24" s="7" t="s">
        <v>40</v>
      </c>
      <c r="O24" s="149" t="s">
        <v>93</v>
      </c>
      <c r="P24" s="149" t="s">
        <v>12</v>
      </c>
      <c r="Q24" s="150"/>
      <c r="R24" s="150"/>
      <c r="S24" s="150"/>
      <c r="T24" s="15"/>
      <c r="U24" s="15"/>
      <c r="V24" s="15"/>
    </row>
    <row r="25" spans="1:22" s="6" customFormat="1" ht="15" customHeight="1">
      <c r="A25" s="2">
        <v>1</v>
      </c>
      <c r="B25" s="2">
        <v>1.0029999999999999</v>
      </c>
      <c r="C25" s="2">
        <f>1*10^-8*A25^4-8*10^-7*A25^3+2*10^-6*A25^2+0.0039*A25+0.9992</f>
        <v>1.0031012100000001</v>
      </c>
      <c r="D25" s="18">
        <f>(C25-B25)/B25*100</f>
        <v>1.0090727816568772E-2</v>
      </c>
      <c r="E25" s="150">
        <v>0.33329999999999999</v>
      </c>
      <c r="F25" s="150">
        <v>1</v>
      </c>
      <c r="G25" s="150">
        <f xml:space="preserve"> 0.9933411 + 0.006338*E25 - 0.000024627*(E25-45.2708)^2 - 0.00000065456*(E25-45.2708)^3 + 0.0000000026352*(E25-45.2708)^4 + 0.00000000008595*(E25-45.2708)^5</f>
        <v>1.0001166090078193</v>
      </c>
      <c r="H25" s="146">
        <f t="shared" ref="H25:H88" si="0">(G25-F25)/F25*100</f>
        <v>1.1660900781929051E-2</v>
      </c>
      <c r="I25" s="150">
        <f>ROUND(E25*10*F25,2)</f>
        <v>3.33</v>
      </c>
      <c r="J25" s="8">
        <v>0</v>
      </c>
      <c r="K25" s="9">
        <v>1</v>
      </c>
      <c r="L25" s="129"/>
      <c r="M25" s="17"/>
      <c r="N25" s="7"/>
      <c r="O25" s="152">
        <v>25</v>
      </c>
      <c r="P25" s="152">
        <v>1.22</v>
      </c>
      <c r="Q25" s="150" t="s">
        <v>36</v>
      </c>
      <c r="R25" s="150"/>
      <c r="S25" s="150"/>
      <c r="T25" s="15"/>
      <c r="U25" s="15"/>
      <c r="V25" s="15"/>
    </row>
    <row r="26" spans="1:22" s="6" customFormat="1" ht="15" customHeight="1">
      <c r="A26" s="2">
        <v>2</v>
      </c>
      <c r="B26" s="2">
        <v>1.0069999999999999</v>
      </c>
      <c r="C26" s="2">
        <f t="shared" ref="C26:C74" si="1">1*10^-8*A26^4-8*10^-7*A26^3+2*10^-6*A26^2+0.0039*A26+0.9992</f>
        <v>1.0070017600000001</v>
      </c>
      <c r="D26" s="18">
        <f t="shared" ref="D26:D74" si="2">(C26-B26)/B26*100</f>
        <v>1.7477656406989444E-4</v>
      </c>
      <c r="E26" s="150">
        <v>1.2549999999999999</v>
      </c>
      <c r="F26" s="150">
        <v>1.0049999999999999</v>
      </c>
      <c r="G26" s="150">
        <f t="shared" ref="G26:G89" si="3" xml:space="preserve"> 0.9933411 + 0.006338*E26 - 0.000024627*(E26-45.2708)^2 - 0.00000065456*(E26-45.2708)^3 + 0.0000000026352*(E26-45.2708)^4 + 0.00000000008595*(E26-45.2708)^5</f>
        <v>1.0050924573631375</v>
      </c>
      <c r="H26" s="146">
        <f t="shared" si="0"/>
        <v>9.1997376256284392E-3</v>
      </c>
      <c r="I26" s="150">
        <f t="shared" ref="I26:I89" si="4">ROUND(E26*10*F26,2)</f>
        <v>12.61</v>
      </c>
      <c r="J26" s="2">
        <v>0.98550000000000004</v>
      </c>
      <c r="K26" s="2">
        <v>1.0049999999999999</v>
      </c>
      <c r="L26" s="105">
        <f>0.8923299+0.0100286*J26+ 6.4764*10^-5*(J26-52.4057)^2+1.7696*10^-7*(J26-52.4057)^3-2.6153*10^-8*(J26-52.4057)^4-3.917*10^-10*(J26-52.4057)^5</f>
        <v>1.0073651243777988</v>
      </c>
      <c r="M26" s="18">
        <f t="shared" ref="M26:M89" si="5">(L26-K26)/K26*100</f>
        <v>0.23533575898496517</v>
      </c>
      <c r="N26" s="2">
        <f t="shared" ref="N26:N203" si="6">ROUND(J26*10*K26,2)</f>
        <v>9.9</v>
      </c>
      <c r="O26" s="152">
        <v>35</v>
      </c>
      <c r="P26" s="152">
        <v>1.38</v>
      </c>
      <c r="Q26" s="150" t="s">
        <v>35</v>
      </c>
      <c r="R26" s="150"/>
      <c r="S26" s="150"/>
      <c r="T26" s="15"/>
      <c r="U26" s="15"/>
      <c r="V26" s="15"/>
    </row>
    <row r="27" spans="1:22" s="6" customFormat="1" ht="15" customHeight="1">
      <c r="A27" s="2">
        <v>3</v>
      </c>
      <c r="B27" s="2">
        <v>1.0109999999999999</v>
      </c>
      <c r="C27" s="2">
        <f t="shared" si="1"/>
        <v>1.01089721</v>
      </c>
      <c r="D27" s="18">
        <f t="shared" si="2"/>
        <v>-1.0167161226499331E-2</v>
      </c>
      <c r="E27" s="150">
        <v>2.1640000000000001</v>
      </c>
      <c r="F27" s="150">
        <v>1.01</v>
      </c>
      <c r="G27" s="150">
        <f t="shared" si="3"/>
        <v>1.0100315672381597</v>
      </c>
      <c r="H27" s="146">
        <f t="shared" si="0"/>
        <v>3.1254691247196808E-3</v>
      </c>
      <c r="I27" s="150">
        <f t="shared" si="4"/>
        <v>21.86</v>
      </c>
      <c r="J27" s="2">
        <v>1.7310000000000001</v>
      </c>
      <c r="K27" s="2">
        <v>1.01</v>
      </c>
      <c r="L27" s="105">
        <f t="shared" ref="L27:L90" si="7">0.8923299+0.0100286*J27+ 6.4764*10^-5*(J27-52.4057)^2+1.7696*10^-7*(J27-52.4057)^3-2.6153*10^-8*(J27-52.4057)^4-3.917*10^-10*(J27-52.4057)^5</f>
        <v>1.0114026737657351</v>
      </c>
      <c r="M27" s="18">
        <f t="shared" si="5"/>
        <v>0.1388785906668423</v>
      </c>
      <c r="N27" s="2">
        <f t="shared" si="6"/>
        <v>17.48</v>
      </c>
      <c r="O27" s="152">
        <v>40</v>
      </c>
      <c r="P27" s="152">
        <v>1.39</v>
      </c>
      <c r="Q27" s="150" t="s">
        <v>34</v>
      </c>
      <c r="R27" s="150"/>
      <c r="S27" s="150"/>
      <c r="T27" s="15"/>
      <c r="U27" s="15"/>
      <c r="V27" s="15"/>
    </row>
    <row r="28" spans="1:22" s="6" customFormat="1" ht="15" customHeight="1">
      <c r="A28" s="2">
        <v>4</v>
      </c>
      <c r="B28" s="6">
        <v>1.014</v>
      </c>
      <c r="C28" s="2">
        <f t="shared" si="1"/>
        <v>1.01478336</v>
      </c>
      <c r="D28" s="18">
        <f t="shared" si="2"/>
        <v>7.7254437869823542E-2</v>
      </c>
      <c r="E28" s="150">
        <v>3.073</v>
      </c>
      <c r="F28" s="150">
        <v>1.0149999999999999</v>
      </c>
      <c r="G28" s="150">
        <f t="shared" si="3"/>
        <v>1.0150046230939638</v>
      </c>
      <c r="H28" s="146">
        <f t="shared" si="0"/>
        <v>4.5547723782006055E-4</v>
      </c>
      <c r="I28" s="150">
        <f t="shared" si="4"/>
        <v>31.19</v>
      </c>
      <c r="J28" s="2">
        <v>2.4849999999999999</v>
      </c>
      <c r="K28" s="2">
        <v>1.0149999999999999</v>
      </c>
      <c r="L28" s="105">
        <f t="shared" si="7"/>
        <v>1.0156497745484865</v>
      </c>
      <c r="M28" s="18">
        <f t="shared" si="5"/>
        <v>6.4017196895229694E-2</v>
      </c>
      <c r="N28" s="2">
        <f t="shared" si="6"/>
        <v>25.22</v>
      </c>
      <c r="O28" s="152">
        <v>61</v>
      </c>
      <c r="P28" s="152">
        <v>1.46</v>
      </c>
      <c r="Q28" s="150" t="s">
        <v>35</v>
      </c>
      <c r="R28" s="150"/>
      <c r="S28" s="150"/>
      <c r="T28" s="15"/>
      <c r="U28" s="15"/>
      <c r="V28" s="15"/>
    </row>
    <row r="29" spans="1:22" s="6" customFormat="1" ht="15" customHeight="1">
      <c r="A29" s="2">
        <v>5</v>
      </c>
      <c r="B29" s="2">
        <v>1.018</v>
      </c>
      <c r="C29" s="2">
        <f t="shared" si="1"/>
        <v>1.01865625</v>
      </c>
      <c r="D29" s="18">
        <f t="shared" si="2"/>
        <v>6.4464636542242132E-2</v>
      </c>
      <c r="E29" s="150">
        <v>3.9820000000000002</v>
      </c>
      <c r="F29" s="150">
        <v>1.02</v>
      </c>
      <c r="G29" s="150">
        <f t="shared" si="3"/>
        <v>1.0200136963449973</v>
      </c>
      <c r="H29" s="146">
        <f t="shared" si="0"/>
        <v>1.3427789213000458E-3</v>
      </c>
      <c r="I29" s="150">
        <f t="shared" si="4"/>
        <v>40.619999999999997</v>
      </c>
      <c r="J29" s="2">
        <v>3.242</v>
      </c>
      <c r="K29" s="2">
        <v>1.02</v>
      </c>
      <c r="L29" s="105">
        <f t="shared" si="7"/>
        <v>1.0200676610279484</v>
      </c>
      <c r="M29" s="18">
        <f t="shared" si="5"/>
        <v>6.6334341125899995E-3</v>
      </c>
      <c r="N29" s="2">
        <f t="shared" si="6"/>
        <v>33.07</v>
      </c>
      <c r="O29" s="150"/>
      <c r="P29" s="150"/>
      <c r="Q29" s="150"/>
      <c r="R29" s="150"/>
      <c r="S29" s="150"/>
      <c r="T29" s="15"/>
      <c r="U29" s="15"/>
      <c r="V29" s="15"/>
    </row>
    <row r="30" spans="1:22" s="6" customFormat="1" ht="15" customHeight="1">
      <c r="A30" s="2">
        <v>6</v>
      </c>
      <c r="B30" s="2">
        <v>1.0229999999999999</v>
      </c>
      <c r="C30" s="2">
        <f t="shared" si="1"/>
        <v>1.02251216</v>
      </c>
      <c r="D30" s="18">
        <f t="shared" si="2"/>
        <v>-4.7687194525895031E-2</v>
      </c>
      <c r="E30" s="150">
        <v>4.883</v>
      </c>
      <c r="F30" s="150">
        <v>1.0249999999999999</v>
      </c>
      <c r="G30" s="150">
        <f t="shared" si="3"/>
        <v>1.0250160174573026</v>
      </c>
      <c r="H30" s="146">
        <f t="shared" si="0"/>
        <v>1.5626787612420022E-3</v>
      </c>
      <c r="I30" s="150">
        <f t="shared" si="4"/>
        <v>50.05</v>
      </c>
      <c r="J30" s="2">
        <v>4</v>
      </c>
      <c r="K30" s="2">
        <v>1.0249999999999999</v>
      </c>
      <c r="L30" s="105">
        <f t="shared" si="7"/>
        <v>1.0246347961457647</v>
      </c>
      <c r="M30" s="18">
        <f t="shared" si="5"/>
        <v>-3.56296443156311E-2</v>
      </c>
      <c r="N30" s="2">
        <f t="shared" si="6"/>
        <v>41</v>
      </c>
      <c r="O30" s="150"/>
      <c r="P30" s="150"/>
      <c r="Q30" s="150"/>
      <c r="R30" s="150"/>
      <c r="S30" s="150"/>
      <c r="T30" s="15"/>
      <c r="U30" s="15"/>
      <c r="V30" s="15"/>
    </row>
    <row r="31" spans="1:22" s="6" customFormat="1" ht="15" customHeight="1">
      <c r="A31" s="2">
        <v>7</v>
      </c>
      <c r="B31" s="2">
        <v>1.0269999999999999</v>
      </c>
      <c r="C31" s="2">
        <f t="shared" si="1"/>
        <v>1.02634761</v>
      </c>
      <c r="D31" s="18">
        <f t="shared" si="2"/>
        <v>-6.3523855890939354E-2</v>
      </c>
      <c r="E31" s="150">
        <v>5.7839999999999998</v>
      </c>
      <c r="F31" s="150">
        <v>1.03</v>
      </c>
      <c r="G31" s="150">
        <f t="shared" si="3"/>
        <v>1.0300570405649823</v>
      </c>
      <c r="H31" s="146">
        <f t="shared" si="0"/>
        <v>5.5379189303141618E-3</v>
      </c>
      <c r="I31" s="150">
        <f t="shared" si="4"/>
        <v>59.58</v>
      </c>
      <c r="J31" s="2">
        <v>4.7460000000000004</v>
      </c>
      <c r="K31" s="2">
        <v>1.03</v>
      </c>
      <c r="L31" s="105">
        <f t="shared" si="7"/>
        <v>1.0292594890669293</v>
      </c>
      <c r="M31" s="18">
        <f t="shared" si="5"/>
        <v>-7.1894265346670275E-2</v>
      </c>
      <c r="N31" s="2">
        <f t="shared" si="6"/>
        <v>48.88</v>
      </c>
      <c r="O31" s="150"/>
      <c r="P31" s="150"/>
      <c r="Q31" s="150"/>
      <c r="R31" s="150"/>
      <c r="S31" s="150"/>
      <c r="T31" s="15"/>
      <c r="U31" s="15"/>
      <c r="V31" s="15"/>
    </row>
    <row r="32" spans="1:22" s="6" customFormat="1" ht="15" customHeight="1">
      <c r="A32" s="2">
        <v>8</v>
      </c>
      <c r="B32" s="2">
        <v>1.03</v>
      </c>
      <c r="C32" s="2">
        <f t="shared" si="1"/>
        <v>1.0301593600000001</v>
      </c>
      <c r="D32" s="18">
        <f t="shared" si="2"/>
        <v>1.54718446601993E-2</v>
      </c>
      <c r="E32" s="150">
        <v>6.6609999999999996</v>
      </c>
      <c r="F32" s="150">
        <v>1.0349999999999999</v>
      </c>
      <c r="G32" s="150">
        <f t="shared" si="3"/>
        <v>1.0350021909608589</v>
      </c>
      <c r="H32" s="146">
        <f t="shared" si="0"/>
        <v>2.1168703951313794E-4</v>
      </c>
      <c r="I32" s="150">
        <f t="shared" si="4"/>
        <v>68.94</v>
      </c>
      <c r="J32" s="2">
        <v>5.4930000000000003</v>
      </c>
      <c r="K32" s="2">
        <v>1.0349999999999999</v>
      </c>
      <c r="L32" s="105">
        <f t="shared" si="7"/>
        <v>1.0340098333537298</v>
      </c>
      <c r="M32" s="18">
        <f t="shared" si="5"/>
        <v>-9.5668275001948119E-2</v>
      </c>
      <c r="N32" s="2">
        <f t="shared" si="6"/>
        <v>56.85</v>
      </c>
      <c r="O32" s="150"/>
      <c r="P32" s="150"/>
      <c r="Q32" s="150"/>
      <c r="R32" s="150"/>
      <c r="S32" s="150"/>
      <c r="T32" s="15"/>
      <c r="U32" s="15"/>
      <c r="V32" s="15"/>
    </row>
    <row r="33" spans="1:22" s="6" customFormat="1" ht="15" customHeight="1">
      <c r="A33" s="2">
        <v>9</v>
      </c>
      <c r="B33" s="2">
        <v>1.0349999999999999</v>
      </c>
      <c r="C33" s="2">
        <f t="shared" si="1"/>
        <v>1.0339444099999999</v>
      </c>
      <c r="D33" s="18">
        <f t="shared" si="2"/>
        <v>-0.10198937198067587</v>
      </c>
      <c r="E33" s="150">
        <v>7.53</v>
      </c>
      <c r="F33" s="150">
        <v>1.04</v>
      </c>
      <c r="G33" s="150">
        <f t="shared" si="3"/>
        <v>1.039940585766264</v>
      </c>
      <c r="H33" s="146">
        <f t="shared" si="0"/>
        <v>-5.7129070900010003E-3</v>
      </c>
      <c r="I33" s="150">
        <f t="shared" si="4"/>
        <v>78.31</v>
      </c>
      <c r="J33" s="2">
        <v>6.2370000000000001</v>
      </c>
      <c r="K33" s="2">
        <v>1.04</v>
      </c>
      <c r="L33" s="105">
        <f t="shared" si="7"/>
        <v>1.03885089168987</v>
      </c>
      <c r="M33" s="18">
        <f t="shared" si="5"/>
        <v>-0.11049118366635025</v>
      </c>
      <c r="N33" s="2">
        <f t="shared" si="6"/>
        <v>64.86</v>
      </c>
      <c r="O33" s="150"/>
      <c r="P33" s="150"/>
      <c r="Q33" s="150"/>
      <c r="R33" s="150"/>
      <c r="S33" s="150"/>
      <c r="T33" s="15"/>
      <c r="U33" s="15"/>
      <c r="V33" s="15"/>
    </row>
    <row r="34" spans="1:22" s="6" customFormat="1" ht="15" customHeight="1">
      <c r="A34" s="2">
        <v>10</v>
      </c>
      <c r="B34" s="2">
        <v>1.038</v>
      </c>
      <c r="C34" s="2">
        <f t="shared" si="1"/>
        <v>1.0377000000000001</v>
      </c>
      <c r="D34" s="18">
        <f t="shared" si="2"/>
        <v>-2.8901734104043057E-2</v>
      </c>
      <c r="E34" s="150">
        <v>8.3979999999999997</v>
      </c>
      <c r="F34" s="150">
        <v>1.0449999999999999</v>
      </c>
      <c r="G34" s="150">
        <f t="shared" si="3"/>
        <v>1.0449121823893874</v>
      </c>
      <c r="H34" s="146">
        <f t="shared" si="0"/>
        <v>-8.4035991016741668E-3</v>
      </c>
      <c r="I34" s="150">
        <f t="shared" si="4"/>
        <v>87.76</v>
      </c>
      <c r="J34" s="2">
        <v>6.9560000000000004</v>
      </c>
      <c r="K34" s="2">
        <v>1.0449999999999999</v>
      </c>
      <c r="L34" s="105">
        <f t="shared" si="7"/>
        <v>1.0436253906524482</v>
      </c>
      <c r="M34" s="18">
        <f t="shared" si="5"/>
        <v>-0.13154156435901782</v>
      </c>
      <c r="N34" s="2">
        <f t="shared" si="6"/>
        <v>72.69</v>
      </c>
      <c r="O34" s="150"/>
      <c r="P34" s="150"/>
      <c r="Q34" s="150"/>
      <c r="R34" s="150"/>
      <c r="S34" s="150"/>
      <c r="T34" s="15"/>
      <c r="U34" s="15"/>
      <c r="V34" s="15"/>
    </row>
    <row r="35" spans="1:22" s="6" customFormat="1" ht="15" customHeight="1">
      <c r="A35" s="2">
        <v>11</v>
      </c>
      <c r="B35" s="2">
        <v>1.0409999999999999</v>
      </c>
      <c r="C35" s="2">
        <f t="shared" si="1"/>
        <v>1.0414236100000001</v>
      </c>
      <c r="D35" s="18">
        <f t="shared" si="2"/>
        <v>4.0692603266102766E-2</v>
      </c>
      <c r="E35" s="150">
        <v>9.2590000000000003</v>
      </c>
      <c r="F35" s="150">
        <v>1.05</v>
      </c>
      <c r="G35" s="150">
        <f t="shared" si="3"/>
        <v>1.0498826540896484</v>
      </c>
      <c r="H35" s="146">
        <f t="shared" si="0"/>
        <v>-1.1175800985868414E-2</v>
      </c>
      <c r="I35" s="150">
        <f t="shared" si="4"/>
        <v>97.22</v>
      </c>
      <c r="J35" s="2">
        <v>7.7039999999999997</v>
      </c>
      <c r="K35" s="2">
        <v>1.05</v>
      </c>
      <c r="L35" s="105">
        <f t="shared" si="7"/>
        <v>1.0486848365909975</v>
      </c>
      <c r="M35" s="18">
        <f t="shared" si="5"/>
        <v>-0.12525365800023872</v>
      </c>
      <c r="N35" s="2">
        <f t="shared" si="6"/>
        <v>80.89</v>
      </c>
      <c r="O35" s="150"/>
      <c r="P35" s="150"/>
      <c r="Q35" s="150"/>
      <c r="R35" s="150"/>
      <c r="S35" s="150"/>
      <c r="T35" s="15"/>
      <c r="U35" s="15"/>
      <c r="V35" s="15"/>
    </row>
    <row r="36" spans="1:22" s="6" customFormat="1" ht="15" customHeight="1">
      <c r="A36" s="2">
        <v>12</v>
      </c>
      <c r="B36" s="2">
        <v>1.0449999999999999</v>
      </c>
      <c r="C36" s="2">
        <f t="shared" si="1"/>
        <v>1.04511296</v>
      </c>
      <c r="D36" s="18">
        <f t="shared" si="2"/>
        <v>1.0809569377995293E-2</v>
      </c>
      <c r="E36" s="150">
        <v>10.119999999999999</v>
      </c>
      <c r="F36" s="150">
        <v>1.0549999999999999</v>
      </c>
      <c r="G36" s="150">
        <f t="shared" si="3"/>
        <v>1.0548923321899106</v>
      </c>
      <c r="H36" s="146">
        <f t="shared" si="0"/>
        <v>-1.0205479629318193E-2</v>
      </c>
      <c r="I36" s="150">
        <f t="shared" si="4"/>
        <v>106.77</v>
      </c>
      <c r="J36" s="2">
        <v>8.4149999999999991</v>
      </c>
      <c r="K36" s="2">
        <v>1.0549999999999999</v>
      </c>
      <c r="L36" s="105">
        <f t="shared" si="7"/>
        <v>1.0535744110960885</v>
      </c>
      <c r="M36" s="18">
        <f t="shared" si="5"/>
        <v>-0.13512691032335766</v>
      </c>
      <c r="N36" s="2">
        <f t="shared" si="6"/>
        <v>88.78</v>
      </c>
      <c r="O36" s="150"/>
      <c r="P36" s="150"/>
      <c r="Q36" s="150"/>
      <c r="R36" s="150"/>
      <c r="S36" s="150"/>
      <c r="T36" s="15"/>
      <c r="U36" s="15"/>
      <c r="V36" s="15"/>
    </row>
    <row r="37" spans="1:22" s="6" customFormat="1" ht="15" customHeight="1">
      <c r="A37" s="2">
        <v>13</v>
      </c>
      <c r="B37" s="2">
        <v>1.0489999999999999</v>
      </c>
      <c r="C37" s="2">
        <f t="shared" si="1"/>
        <v>1.04876601</v>
      </c>
      <c r="D37" s="18">
        <f t="shared" si="2"/>
        <v>-2.2306005719724142E-2</v>
      </c>
      <c r="E37" s="150">
        <v>10.97</v>
      </c>
      <c r="F37" s="150">
        <v>1.06</v>
      </c>
      <c r="G37" s="150">
        <f t="shared" si="3"/>
        <v>1.0598766857645174</v>
      </c>
      <c r="H37" s="146">
        <f t="shared" si="0"/>
        <v>-1.1633418441756497E-2</v>
      </c>
      <c r="I37" s="150">
        <f t="shared" si="4"/>
        <v>116.28</v>
      </c>
      <c r="J37" s="2">
        <v>9.1289999999999996</v>
      </c>
      <c r="K37" s="2">
        <v>1.06</v>
      </c>
      <c r="L37" s="105">
        <f t="shared" si="7"/>
        <v>1.0585570811667548</v>
      </c>
      <c r="M37" s="18">
        <f t="shared" si="5"/>
        <v>-0.13612441823068022</v>
      </c>
      <c r="N37" s="2">
        <f t="shared" si="6"/>
        <v>96.77</v>
      </c>
      <c r="O37" s="150"/>
      <c r="P37" s="150"/>
      <c r="Q37" s="150"/>
      <c r="R37" s="150"/>
      <c r="S37" s="150"/>
      <c r="T37" s="15"/>
      <c r="U37" s="15"/>
      <c r="V37" s="15"/>
    </row>
    <row r="38" spans="1:22" s="6" customFormat="1" ht="15" customHeight="1">
      <c r="A38" s="2">
        <v>14</v>
      </c>
      <c r="B38" s="2">
        <v>1.052</v>
      </c>
      <c r="C38" s="2">
        <f t="shared" si="1"/>
        <v>1.05238096</v>
      </c>
      <c r="D38" s="18">
        <f t="shared" si="2"/>
        <v>3.6212927756652642E-2</v>
      </c>
      <c r="E38" s="150">
        <v>11.81</v>
      </c>
      <c r="F38" s="150">
        <v>1.0649999999999999</v>
      </c>
      <c r="G38" s="150">
        <f t="shared" si="3"/>
        <v>1.0648402129644359</v>
      </c>
      <c r="H38" s="146">
        <f t="shared" si="0"/>
        <v>-1.5003477517753432E-2</v>
      </c>
      <c r="I38" s="150">
        <f t="shared" si="4"/>
        <v>125.78</v>
      </c>
      <c r="J38" s="2">
        <v>9.843</v>
      </c>
      <c r="K38" s="2">
        <v>1.0649999999999999</v>
      </c>
      <c r="L38" s="105">
        <f t="shared" si="7"/>
        <v>1.0636064441866557</v>
      </c>
      <c r="M38" s="18">
        <f t="shared" si="5"/>
        <v>-0.13085031111213297</v>
      </c>
      <c r="N38" s="2">
        <f t="shared" si="6"/>
        <v>104.83</v>
      </c>
      <c r="O38" s="150"/>
      <c r="P38" s="150"/>
      <c r="Q38" s="150"/>
      <c r="R38" s="150"/>
      <c r="S38" s="150"/>
      <c r="T38" s="15"/>
      <c r="U38" s="15"/>
      <c r="V38" s="15"/>
    </row>
    <row r="39" spans="1:22" s="6" customFormat="1" ht="15" customHeight="1">
      <c r="A39" s="2">
        <v>15</v>
      </c>
      <c r="B39" s="2">
        <v>1.0549999999999999</v>
      </c>
      <c r="C39" s="2">
        <f t="shared" si="1"/>
        <v>1.0559562499999999</v>
      </c>
      <c r="D39" s="18">
        <f t="shared" si="2"/>
        <v>9.0639810426539513E-2</v>
      </c>
      <c r="E39" s="150">
        <v>12.65</v>
      </c>
      <c r="F39" s="150">
        <v>1.07</v>
      </c>
      <c r="G39" s="150">
        <f t="shared" si="3"/>
        <v>1.0698412409840781</v>
      </c>
      <c r="H39" s="146">
        <f t="shared" si="0"/>
        <v>-1.4837291207663014E-2</v>
      </c>
      <c r="I39" s="150">
        <f t="shared" si="4"/>
        <v>135.36000000000001</v>
      </c>
      <c r="J39" s="2">
        <v>10.56</v>
      </c>
      <c r="K39" s="2">
        <v>1.07</v>
      </c>
      <c r="L39" s="105">
        <f t="shared" si="7"/>
        <v>1.0687385270683327</v>
      </c>
      <c r="M39" s="18">
        <f t="shared" si="5"/>
        <v>-0.11789466651096635</v>
      </c>
      <c r="N39" s="2">
        <f t="shared" si="6"/>
        <v>112.99</v>
      </c>
      <c r="O39" s="150"/>
      <c r="P39" s="150"/>
      <c r="Q39" s="150"/>
      <c r="R39" s="150"/>
      <c r="S39" s="150"/>
      <c r="T39" s="15"/>
      <c r="U39" s="15"/>
      <c r="V39" s="15"/>
    </row>
    <row r="40" spans="1:22" s="6" customFormat="1" ht="15" customHeight="1">
      <c r="A40" s="2">
        <v>16</v>
      </c>
      <c r="B40" s="2">
        <v>1.0589999999999999</v>
      </c>
      <c r="C40" s="2">
        <f t="shared" si="1"/>
        <v>1.05949056</v>
      </c>
      <c r="D40" s="18">
        <f t="shared" si="2"/>
        <v>4.632294617564011E-2</v>
      </c>
      <c r="E40" s="150">
        <v>13.48</v>
      </c>
      <c r="F40" s="150">
        <v>1.075</v>
      </c>
      <c r="G40" s="150">
        <f t="shared" si="3"/>
        <v>1.0748193432116568</v>
      </c>
      <c r="H40" s="146">
        <f t="shared" si="0"/>
        <v>-1.6805282636568771E-2</v>
      </c>
      <c r="I40" s="150">
        <f t="shared" si="4"/>
        <v>144.91</v>
      </c>
      <c r="J40" s="2">
        <v>11.26</v>
      </c>
      <c r="K40" s="2">
        <v>1.075</v>
      </c>
      <c r="L40" s="105">
        <f t="shared" si="7"/>
        <v>1.0738033433093959</v>
      </c>
      <c r="M40" s="18">
        <f t="shared" si="5"/>
        <v>-0.11131690145154344</v>
      </c>
      <c r="N40" s="2">
        <f t="shared" si="6"/>
        <v>121.05</v>
      </c>
      <c r="O40" s="150"/>
      <c r="P40" s="150"/>
      <c r="Q40" s="150"/>
      <c r="R40" s="150"/>
      <c r="S40" s="150"/>
      <c r="T40" s="15"/>
      <c r="U40" s="15"/>
      <c r="V40" s="15"/>
    </row>
    <row r="41" spans="1:22" s="6" customFormat="1" ht="15" customHeight="1">
      <c r="A41" s="2">
        <v>17</v>
      </c>
      <c r="B41" s="2">
        <v>1.0620000000000001</v>
      </c>
      <c r="C41" s="2">
        <f t="shared" si="1"/>
        <v>1.0629828100000001</v>
      </c>
      <c r="D41" s="18">
        <f t="shared" si="2"/>
        <v>9.2543314500941679E-2</v>
      </c>
      <c r="E41" s="150">
        <v>14.31</v>
      </c>
      <c r="F41" s="150">
        <v>1.08</v>
      </c>
      <c r="G41" s="150">
        <f t="shared" si="3"/>
        <v>1.0798334841385471</v>
      </c>
      <c r="H41" s="146">
        <f t="shared" si="0"/>
        <v>-1.5418135319722057E-2</v>
      </c>
      <c r="I41" s="150">
        <f t="shared" si="4"/>
        <v>154.55000000000001</v>
      </c>
      <c r="J41" s="2">
        <v>11.96</v>
      </c>
      <c r="K41" s="2">
        <v>1.08</v>
      </c>
      <c r="L41" s="105">
        <f t="shared" si="7"/>
        <v>1.0789172985755759</v>
      </c>
      <c r="M41" s="18">
        <f t="shared" si="5"/>
        <v>-0.10025013189112279</v>
      </c>
      <c r="N41" s="2">
        <f t="shared" si="6"/>
        <v>129.16999999999999</v>
      </c>
      <c r="O41" s="150"/>
      <c r="P41" s="150"/>
      <c r="Q41" s="150"/>
      <c r="R41" s="150"/>
      <c r="S41" s="150"/>
      <c r="T41" s="15"/>
      <c r="U41" s="15"/>
      <c r="V41" s="15"/>
    </row>
    <row r="42" spans="1:22" s="6" customFormat="1" ht="15" customHeight="1">
      <c r="A42" s="2">
        <v>18</v>
      </c>
      <c r="B42" s="2">
        <v>1.0660000000000001</v>
      </c>
      <c r="C42" s="2">
        <f t="shared" si="1"/>
        <v>1.06643216</v>
      </c>
      <c r="D42" s="18">
        <f t="shared" si="2"/>
        <v>4.0540337711060387E-2</v>
      </c>
      <c r="E42" s="150">
        <v>15.13</v>
      </c>
      <c r="F42" s="150">
        <v>1.085</v>
      </c>
      <c r="G42" s="150">
        <f t="shared" si="3"/>
        <v>1.0848221376591529</v>
      </c>
      <c r="H42" s="146">
        <f t="shared" si="0"/>
        <v>-1.6392842474382108E-2</v>
      </c>
      <c r="I42" s="150">
        <f t="shared" si="4"/>
        <v>164.16</v>
      </c>
      <c r="J42" s="2">
        <v>12.66</v>
      </c>
      <c r="K42" s="2">
        <v>1.085</v>
      </c>
      <c r="L42" s="105">
        <f t="shared" si="7"/>
        <v>1.0840761228860383</v>
      </c>
      <c r="M42" s="18">
        <f t="shared" si="5"/>
        <v>-8.5149964420432336E-2</v>
      </c>
      <c r="N42" s="2">
        <f t="shared" si="6"/>
        <v>137.36000000000001</v>
      </c>
      <c r="O42" s="150"/>
      <c r="P42" s="150"/>
      <c r="Q42" s="150"/>
      <c r="R42" s="150"/>
      <c r="S42" s="150"/>
      <c r="T42" s="15"/>
      <c r="U42" s="15"/>
      <c r="V42" s="15"/>
    </row>
    <row r="43" spans="1:22" s="6" customFormat="1" ht="15" customHeight="1">
      <c r="A43" s="2">
        <v>19</v>
      </c>
      <c r="B43" s="2">
        <v>1.069</v>
      </c>
      <c r="C43" s="2">
        <f t="shared" si="1"/>
        <v>1.06983801</v>
      </c>
      <c r="D43" s="18">
        <f t="shared" si="2"/>
        <v>7.8391955098227842E-2</v>
      </c>
      <c r="E43" s="150">
        <v>15.95</v>
      </c>
      <c r="F43" s="150">
        <v>1.0900000000000001</v>
      </c>
      <c r="G43" s="150">
        <f t="shared" si="3"/>
        <v>1.0898449250701518</v>
      </c>
      <c r="H43" s="146">
        <f t="shared" si="0"/>
        <v>-1.4227057784241397E-2</v>
      </c>
      <c r="I43" s="150">
        <f t="shared" si="4"/>
        <v>173.86</v>
      </c>
      <c r="J43" s="2">
        <v>13.36</v>
      </c>
      <c r="K43" s="2">
        <v>1.0900000000000001</v>
      </c>
      <c r="L43" s="105">
        <f t="shared" si="7"/>
        <v>1.0892758520123347</v>
      </c>
      <c r="M43" s="18">
        <f t="shared" si="5"/>
        <v>-6.6435595198660755E-2</v>
      </c>
      <c r="N43" s="2">
        <f t="shared" si="6"/>
        <v>145.62</v>
      </c>
      <c r="O43" s="150"/>
      <c r="P43" s="150"/>
      <c r="Q43" s="150"/>
      <c r="R43" s="150"/>
      <c r="S43" s="150"/>
      <c r="T43" s="15"/>
      <c r="U43" s="15"/>
      <c r="V43" s="15"/>
    </row>
    <row r="44" spans="1:22" s="6" customFormat="1" ht="15" customHeight="1">
      <c r="A44" s="2">
        <v>20</v>
      </c>
      <c r="B44" s="2">
        <v>1.0720000000000001</v>
      </c>
      <c r="C44" s="2">
        <f t="shared" si="1"/>
        <v>1.0731999999999999</v>
      </c>
      <c r="D44" s="18">
        <f t="shared" si="2"/>
        <v>0.11194029850745035</v>
      </c>
      <c r="E44" s="150">
        <v>16.760000000000002</v>
      </c>
      <c r="F44" s="150">
        <v>1.095</v>
      </c>
      <c r="G44" s="150">
        <f t="shared" si="3"/>
        <v>1.094839298270248</v>
      </c>
      <c r="H44" s="146">
        <f t="shared" si="0"/>
        <v>-1.467595705497917E-2</v>
      </c>
      <c r="I44" s="150">
        <f t="shared" si="4"/>
        <v>183.52</v>
      </c>
      <c r="J44" s="2">
        <v>14.04</v>
      </c>
      <c r="K44" s="2">
        <v>1.095</v>
      </c>
      <c r="L44" s="105">
        <f t="shared" si="7"/>
        <v>1.0943627066156922</v>
      </c>
      <c r="M44" s="18">
        <f t="shared" si="5"/>
        <v>-5.8200309069199589E-2</v>
      </c>
      <c r="N44" s="2">
        <f t="shared" si="6"/>
        <v>153.74</v>
      </c>
      <c r="O44" s="150"/>
      <c r="P44" s="150"/>
      <c r="Q44" s="150"/>
      <c r="R44" s="150"/>
      <c r="S44" s="150"/>
      <c r="T44" s="15"/>
      <c r="U44" s="15"/>
      <c r="V44" s="15"/>
    </row>
    <row r="45" spans="1:22" s="6" customFormat="1" ht="15" customHeight="1">
      <c r="A45" s="2">
        <v>21</v>
      </c>
      <c r="B45" s="2">
        <v>1.0760000000000001</v>
      </c>
      <c r="C45" s="2">
        <f t="shared" si="1"/>
        <v>1.07651801</v>
      </c>
      <c r="D45" s="18">
        <f t="shared" si="2"/>
        <v>4.8142193308546244E-2</v>
      </c>
      <c r="E45" s="150">
        <v>17.579999999999998</v>
      </c>
      <c r="F45" s="150">
        <v>1.1000000000000001</v>
      </c>
      <c r="G45" s="150">
        <f t="shared" si="3"/>
        <v>1.099927787347051</v>
      </c>
      <c r="H45" s="146">
        <f t="shared" si="0"/>
        <v>-6.5647866317363277E-3</v>
      </c>
      <c r="I45" s="150">
        <f t="shared" si="4"/>
        <v>193.38</v>
      </c>
      <c r="J45" s="2">
        <v>14.73</v>
      </c>
      <c r="K45" s="2">
        <v>1.1000000000000001</v>
      </c>
      <c r="L45" s="105">
        <f t="shared" si="7"/>
        <v>1.0995571043193175</v>
      </c>
      <c r="M45" s="18">
        <f t="shared" si="5"/>
        <v>-4.0263243698414962E-2</v>
      </c>
      <c r="N45" s="2">
        <f t="shared" si="6"/>
        <v>162.03</v>
      </c>
      <c r="O45" s="150"/>
      <c r="P45" s="150"/>
      <c r="Q45" s="150"/>
      <c r="R45" s="150"/>
      <c r="S45" s="150"/>
      <c r="T45" s="15"/>
      <c r="U45" s="15"/>
      <c r="V45" s="15"/>
    </row>
    <row r="46" spans="1:22" s="6" customFormat="1" ht="15" customHeight="1">
      <c r="A46" s="2">
        <v>22</v>
      </c>
      <c r="B46" s="2">
        <v>1.079</v>
      </c>
      <c r="C46" s="2">
        <f t="shared" si="1"/>
        <v>1.07979216</v>
      </c>
      <c r="D46" s="18">
        <f t="shared" si="2"/>
        <v>7.3416126042635935E-2</v>
      </c>
      <c r="E46" s="150">
        <v>18.39</v>
      </c>
      <c r="F46" s="150">
        <v>1.105</v>
      </c>
      <c r="G46" s="150">
        <f t="shared" si="3"/>
        <v>1.1049854068309148</v>
      </c>
      <c r="H46" s="146">
        <f t="shared" si="0"/>
        <v>-1.3206487859856982E-3</v>
      </c>
      <c r="I46" s="150">
        <f t="shared" si="4"/>
        <v>203.21</v>
      </c>
      <c r="J46" s="2">
        <v>15.41</v>
      </c>
      <c r="K46" s="2">
        <v>1.105</v>
      </c>
      <c r="L46" s="105">
        <f t="shared" si="7"/>
        <v>1.104705602180577</v>
      </c>
      <c r="M46" s="18">
        <f t="shared" si="5"/>
        <v>-2.6642336599364318E-2</v>
      </c>
      <c r="N46" s="2">
        <f t="shared" si="6"/>
        <v>170.28</v>
      </c>
      <c r="O46" s="150"/>
      <c r="P46" s="150"/>
      <c r="Q46" s="150"/>
      <c r="R46" s="150"/>
      <c r="S46" s="150"/>
      <c r="T46" s="15"/>
      <c r="U46" s="15"/>
      <c r="V46" s="15"/>
    </row>
    <row r="47" spans="1:22" s="6" customFormat="1" ht="15" customHeight="1">
      <c r="A47" s="2">
        <v>23</v>
      </c>
      <c r="B47" s="2">
        <v>1.0820000000000001</v>
      </c>
      <c r="C47" s="2">
        <f t="shared" si="1"/>
        <v>1.0830228099999999</v>
      </c>
      <c r="D47" s="18">
        <f t="shared" si="2"/>
        <v>9.4529574861351065E-2</v>
      </c>
      <c r="E47" s="150">
        <v>19.190000000000001</v>
      </c>
      <c r="F47" s="150">
        <v>1.1100000000000001</v>
      </c>
      <c r="G47" s="150">
        <f t="shared" si="3"/>
        <v>1.1100100637757537</v>
      </c>
      <c r="H47" s="146">
        <f t="shared" si="0"/>
        <v>9.0664646429122493E-4</v>
      </c>
      <c r="I47" s="150">
        <f t="shared" si="4"/>
        <v>213.01</v>
      </c>
      <c r="J47" s="2">
        <v>16.079999999999998</v>
      </c>
      <c r="K47" s="2">
        <v>1.1100000000000001</v>
      </c>
      <c r="L47" s="105">
        <f t="shared" si="7"/>
        <v>1.1098043693125392</v>
      </c>
      <c r="M47" s="18">
        <f t="shared" si="5"/>
        <v>-1.7624386257735873E-2</v>
      </c>
      <c r="N47" s="2">
        <f t="shared" si="6"/>
        <v>178.49</v>
      </c>
      <c r="O47" s="150"/>
      <c r="P47" s="150"/>
      <c r="Q47" s="150"/>
      <c r="R47" s="150"/>
      <c r="S47" s="150"/>
      <c r="T47" s="15"/>
      <c r="U47" s="15"/>
      <c r="V47" s="15"/>
    </row>
    <row r="48" spans="1:22" s="6" customFormat="1" ht="15" customHeight="1">
      <c r="A48" s="2">
        <v>24</v>
      </c>
      <c r="B48" s="2">
        <v>1.0860000000000001</v>
      </c>
      <c r="C48" s="2">
        <f t="shared" si="1"/>
        <v>1.08621056</v>
      </c>
      <c r="D48" s="18">
        <f t="shared" si="2"/>
        <v>1.938858195211517E-2</v>
      </c>
      <c r="E48" s="150">
        <v>20</v>
      </c>
      <c r="F48" s="150">
        <v>1.115</v>
      </c>
      <c r="G48" s="150">
        <f t="shared" si="3"/>
        <v>1.1151263305010251</v>
      </c>
      <c r="H48" s="146">
        <f t="shared" si="0"/>
        <v>1.133008977803252E-2</v>
      </c>
      <c r="I48" s="150">
        <f t="shared" si="4"/>
        <v>223</v>
      </c>
      <c r="J48" s="2">
        <v>16.760000000000002</v>
      </c>
      <c r="K48" s="2">
        <v>1.115</v>
      </c>
      <c r="L48" s="105">
        <f t="shared" si="7"/>
        <v>1.1150032730511248</v>
      </c>
      <c r="M48" s="18">
        <f t="shared" si="5"/>
        <v>2.9354718608044143E-4</v>
      </c>
      <c r="N48" s="2">
        <f t="shared" si="6"/>
        <v>186.87</v>
      </c>
      <c r="O48" s="150"/>
      <c r="P48" s="150"/>
      <c r="Q48" s="150"/>
      <c r="R48" s="150"/>
      <c r="S48" s="150"/>
      <c r="T48" s="15"/>
      <c r="U48" s="15"/>
      <c r="V48" s="15"/>
    </row>
    <row r="49" spans="1:22" s="6" customFormat="1" ht="15" customHeight="1">
      <c r="A49" s="2">
        <v>25</v>
      </c>
      <c r="B49" s="2">
        <v>1.089</v>
      </c>
      <c r="C49" s="2">
        <f t="shared" si="1"/>
        <v>1.08935625</v>
      </c>
      <c r="D49" s="18">
        <f t="shared" si="2"/>
        <v>3.2713498622594851E-2</v>
      </c>
      <c r="E49" s="150">
        <v>20.79</v>
      </c>
      <c r="F49" s="150">
        <v>1.1200000000000001</v>
      </c>
      <c r="G49" s="150">
        <f t="shared" si="3"/>
        <v>1.1201430984788963</v>
      </c>
      <c r="H49" s="146">
        <f t="shared" si="0"/>
        <v>1.2776649901442241E-2</v>
      </c>
      <c r="I49" s="150">
        <f t="shared" si="4"/>
        <v>232.85</v>
      </c>
      <c r="J49" s="2">
        <v>17.43</v>
      </c>
      <c r="K49" s="2">
        <v>1.1200000000000001</v>
      </c>
      <c r="L49" s="105">
        <f t="shared" si="7"/>
        <v>1.1201473373870174</v>
      </c>
      <c r="M49" s="18">
        <f t="shared" si="5"/>
        <v>1.3155123840833234E-2</v>
      </c>
      <c r="N49" s="2">
        <f t="shared" si="6"/>
        <v>195.22</v>
      </c>
      <c r="O49" s="150"/>
      <c r="P49" s="150"/>
      <c r="Q49" s="150"/>
      <c r="R49" s="150"/>
      <c r="S49" s="150"/>
      <c r="T49" s="15"/>
      <c r="U49" s="15"/>
      <c r="V49" s="15"/>
    </row>
    <row r="50" spans="1:22" s="6" customFormat="1" ht="15" customHeight="1">
      <c r="A50" s="2">
        <v>26</v>
      </c>
      <c r="B50" s="2">
        <v>1.0920000000000001</v>
      </c>
      <c r="C50" s="2">
        <f t="shared" si="1"/>
        <v>1.0924609599999999</v>
      </c>
      <c r="D50" s="18">
        <f t="shared" si="2"/>
        <v>4.2212454212439895E-2</v>
      </c>
      <c r="E50" s="150">
        <v>21.59</v>
      </c>
      <c r="F50" s="150">
        <v>1.125</v>
      </c>
      <c r="G50" s="150">
        <f t="shared" si="3"/>
        <v>1.1252491940965301</v>
      </c>
      <c r="H50" s="146">
        <f t="shared" si="0"/>
        <v>2.2150586358233366E-2</v>
      </c>
      <c r="I50" s="150">
        <f t="shared" si="4"/>
        <v>242.89</v>
      </c>
      <c r="J50" s="2">
        <v>18.09</v>
      </c>
      <c r="K50" s="2">
        <v>1.125</v>
      </c>
      <c r="L50" s="105">
        <f t="shared" si="7"/>
        <v>1.1252338120230905</v>
      </c>
      <c r="M50" s="18">
        <f t="shared" si="5"/>
        <v>2.0783290941375456E-2</v>
      </c>
      <c r="N50" s="2">
        <f t="shared" si="6"/>
        <v>203.51</v>
      </c>
      <c r="O50" s="150"/>
      <c r="P50" s="150"/>
      <c r="Q50" s="150"/>
      <c r="R50" s="150"/>
      <c r="S50" s="150"/>
      <c r="T50" s="15"/>
      <c r="U50" s="15"/>
      <c r="V50" s="15"/>
    </row>
    <row r="51" spans="1:22" s="6" customFormat="1" ht="15" customHeight="1">
      <c r="A51" s="2">
        <v>27</v>
      </c>
      <c r="B51" s="2">
        <v>1.095</v>
      </c>
      <c r="C51" s="2">
        <f t="shared" si="1"/>
        <v>1.0955260099999999</v>
      </c>
      <c r="D51" s="18">
        <f t="shared" si="2"/>
        <v>4.803744292237129E-2</v>
      </c>
      <c r="E51" s="150">
        <v>22.38</v>
      </c>
      <c r="F51" s="150">
        <v>1.1299999999999999</v>
      </c>
      <c r="G51" s="150">
        <f t="shared" si="3"/>
        <v>1.1303157397264707</v>
      </c>
      <c r="H51" s="146">
        <f t="shared" si="0"/>
        <v>2.7941568714230935E-2</v>
      </c>
      <c r="I51" s="150">
        <f t="shared" si="4"/>
        <v>252.89</v>
      </c>
      <c r="J51" s="2">
        <v>18.760000000000002</v>
      </c>
      <c r="K51" s="2">
        <v>1.1299999999999999</v>
      </c>
      <c r="L51" s="105">
        <f t="shared" si="7"/>
        <v>1.1304152271672121</v>
      </c>
      <c r="M51" s="18">
        <f t="shared" si="5"/>
        <v>3.6745767009929785E-2</v>
      </c>
      <c r="N51" s="2">
        <f t="shared" si="6"/>
        <v>211.99</v>
      </c>
      <c r="O51" s="150"/>
      <c r="P51" s="150"/>
      <c r="Q51" s="150"/>
      <c r="R51" s="150"/>
      <c r="S51" s="150"/>
      <c r="T51" s="15"/>
      <c r="U51" s="15"/>
      <c r="V51" s="15"/>
    </row>
    <row r="52" spans="1:22" s="6" customFormat="1" ht="15" customHeight="1">
      <c r="A52" s="2">
        <v>28</v>
      </c>
      <c r="B52" s="2">
        <v>1.0980000000000001</v>
      </c>
      <c r="C52" s="2">
        <f t="shared" si="1"/>
        <v>1.0985529599999999</v>
      </c>
      <c r="D52" s="18">
        <f t="shared" si="2"/>
        <v>5.0360655737688949E-2</v>
      </c>
      <c r="E52" s="150">
        <v>23.16</v>
      </c>
      <c r="F52" s="150">
        <v>1.135</v>
      </c>
      <c r="G52" s="150">
        <f t="shared" si="3"/>
        <v>1.1353405606034339</v>
      </c>
      <c r="H52" s="146">
        <f t="shared" si="0"/>
        <v>3.0005339509595042E-2</v>
      </c>
      <c r="I52" s="150">
        <f t="shared" si="4"/>
        <v>262.87</v>
      </c>
      <c r="J52" s="2">
        <v>19.420000000000002</v>
      </c>
      <c r="K52" s="2">
        <v>1.135</v>
      </c>
      <c r="L52" s="105">
        <f t="shared" si="7"/>
        <v>1.1355355309340787</v>
      </c>
      <c r="M52" s="18">
        <f t="shared" si="5"/>
        <v>4.7183342209573043E-2</v>
      </c>
      <c r="N52" s="2">
        <f t="shared" si="6"/>
        <v>220.42</v>
      </c>
      <c r="O52" s="150"/>
      <c r="P52" s="150"/>
      <c r="Q52" s="150"/>
      <c r="R52" s="150"/>
      <c r="S52" s="150"/>
      <c r="T52" s="15"/>
      <c r="U52" s="15"/>
      <c r="V52" s="15"/>
    </row>
    <row r="53" spans="1:22" s="6" customFormat="1" ht="15" customHeight="1">
      <c r="A53" s="2">
        <v>29</v>
      </c>
      <c r="B53" s="2">
        <v>1.101</v>
      </c>
      <c r="C53" s="2">
        <f t="shared" si="1"/>
        <v>1.10154361</v>
      </c>
      <c r="D53" s="18">
        <f t="shared" si="2"/>
        <v>4.937420526794075E-2</v>
      </c>
      <c r="E53" s="150">
        <v>23.94</v>
      </c>
      <c r="F53" s="150">
        <v>1.1399999999999999</v>
      </c>
      <c r="G53" s="150">
        <f t="shared" si="3"/>
        <v>1.1403863424717586</v>
      </c>
      <c r="H53" s="146">
        <f t="shared" si="0"/>
        <v>3.3889690505151504E-2</v>
      </c>
      <c r="I53" s="150">
        <f t="shared" si="4"/>
        <v>272.92</v>
      </c>
      <c r="J53" s="2">
        <v>20.079999999999998</v>
      </c>
      <c r="K53" s="2">
        <v>1.1399999999999999</v>
      </c>
      <c r="L53" s="105">
        <f t="shared" si="7"/>
        <v>1.1406707461416685</v>
      </c>
      <c r="M53" s="18">
        <f t="shared" si="5"/>
        <v>5.8837380848124669E-2</v>
      </c>
      <c r="N53" s="2">
        <f t="shared" si="6"/>
        <v>228.91</v>
      </c>
      <c r="O53" s="150"/>
      <c r="P53" s="150"/>
      <c r="Q53" s="150"/>
      <c r="R53" s="150"/>
      <c r="S53" s="150"/>
      <c r="T53" s="15"/>
      <c r="U53" s="15"/>
      <c r="V53" s="15"/>
    </row>
    <row r="54" spans="1:22" s="6" customFormat="1" ht="15" customHeight="1">
      <c r="A54" s="2">
        <v>30</v>
      </c>
      <c r="B54" s="2">
        <v>1.1040000000000001</v>
      </c>
      <c r="C54" s="2">
        <f t="shared" si="1"/>
        <v>1.1045</v>
      </c>
      <c r="D54" s="18">
        <f t="shared" si="2"/>
        <v>4.5289855072458779E-2</v>
      </c>
      <c r="E54" s="150">
        <v>24.71</v>
      </c>
      <c r="F54" s="150">
        <v>1.145</v>
      </c>
      <c r="G54" s="150">
        <f t="shared" si="3"/>
        <v>1.1453866657219913</v>
      </c>
      <c r="H54" s="146">
        <f t="shared" si="0"/>
        <v>3.3769932051642651E-2</v>
      </c>
      <c r="I54" s="150">
        <f t="shared" si="4"/>
        <v>282.93</v>
      </c>
      <c r="J54" s="2">
        <v>20.73</v>
      </c>
      <c r="K54" s="2">
        <v>1.145</v>
      </c>
      <c r="L54" s="105">
        <f t="shared" si="7"/>
        <v>1.1457417484544505</v>
      </c>
      <c r="M54" s="18">
        <f t="shared" si="5"/>
        <v>6.4781524406158891E-2</v>
      </c>
      <c r="N54" s="2">
        <f t="shared" si="6"/>
        <v>237.36</v>
      </c>
      <c r="O54" s="150"/>
      <c r="P54" s="150"/>
      <c r="Q54" s="150"/>
      <c r="R54" s="150"/>
      <c r="S54" s="150"/>
      <c r="T54" s="15"/>
      <c r="U54" s="15"/>
      <c r="V54" s="15"/>
    </row>
    <row r="55" spans="1:22" s="6" customFormat="1" ht="15" customHeight="1">
      <c r="A55" s="2">
        <v>31</v>
      </c>
      <c r="B55" s="2">
        <v>1.1060000000000001</v>
      </c>
      <c r="C55" s="2">
        <f t="shared" si="1"/>
        <v>1.1074244099999999</v>
      </c>
      <c r="D55" s="18">
        <f t="shared" si="2"/>
        <v>0.12878933092222608</v>
      </c>
      <c r="E55" s="150">
        <v>25.48</v>
      </c>
      <c r="F55" s="150">
        <v>1.1499999999999999</v>
      </c>
      <c r="G55" s="150">
        <f t="shared" si="3"/>
        <v>1.1504047255821197</v>
      </c>
      <c r="H55" s="146">
        <f t="shared" si="0"/>
        <v>3.5193528879981867E-2</v>
      </c>
      <c r="I55" s="150">
        <f t="shared" si="4"/>
        <v>293.02</v>
      </c>
      <c r="J55" s="2">
        <v>21.38</v>
      </c>
      <c r="K55" s="2">
        <v>1.1499999999999999</v>
      </c>
      <c r="L55" s="105">
        <f t="shared" si="7"/>
        <v>1.150825433249568</v>
      </c>
      <c r="M55" s="18">
        <f t="shared" si="5"/>
        <v>7.1776804310267395E-2</v>
      </c>
      <c r="N55" s="2">
        <f t="shared" si="6"/>
        <v>245.87</v>
      </c>
      <c r="O55" s="150"/>
      <c r="P55" s="150"/>
      <c r="Q55" s="150"/>
      <c r="R55" s="150"/>
      <c r="S55" s="150"/>
      <c r="T55" s="15"/>
      <c r="U55" s="15"/>
      <c r="V55" s="15"/>
    </row>
    <row r="56" spans="1:22" s="6" customFormat="1" ht="15" customHeight="1">
      <c r="A56" s="2">
        <v>32</v>
      </c>
      <c r="B56" s="2">
        <v>1.109</v>
      </c>
      <c r="C56" s="2">
        <f t="shared" si="1"/>
        <v>1.1103193600000001</v>
      </c>
      <c r="D56" s="18">
        <f t="shared" si="2"/>
        <v>0.11896844003607779</v>
      </c>
      <c r="E56" s="150">
        <v>26.24</v>
      </c>
      <c r="F56" s="150">
        <v>1.155</v>
      </c>
      <c r="G56" s="150">
        <f t="shared" si="3"/>
        <v>1.1553736252761677</v>
      </c>
      <c r="H56" s="146">
        <f t="shared" si="0"/>
        <v>3.234850875910722E-2</v>
      </c>
      <c r="I56" s="150">
        <f t="shared" si="4"/>
        <v>303.07</v>
      </c>
      <c r="J56" s="2">
        <v>22.03</v>
      </c>
      <c r="K56" s="2">
        <v>1.155</v>
      </c>
      <c r="L56" s="105">
        <f t="shared" si="7"/>
        <v>1.1559211518375778</v>
      </c>
      <c r="M56" s="18">
        <f t="shared" si="5"/>
        <v>7.9753405850891232E-2</v>
      </c>
      <c r="N56" s="2">
        <f t="shared" si="6"/>
        <v>254.45</v>
      </c>
      <c r="O56" s="150"/>
      <c r="P56" s="150"/>
      <c r="Q56" s="150"/>
      <c r="R56" s="150"/>
      <c r="S56" s="150"/>
      <c r="T56" s="15"/>
      <c r="U56" s="15"/>
      <c r="V56" s="15"/>
    </row>
    <row r="57" spans="1:22" s="6" customFormat="1" ht="15" customHeight="1">
      <c r="A57" s="2">
        <v>33</v>
      </c>
      <c r="B57" s="2">
        <v>1.1120000000000001</v>
      </c>
      <c r="C57" s="2">
        <f t="shared" si="1"/>
        <v>1.11318761</v>
      </c>
      <c r="D57" s="18">
        <f t="shared" si="2"/>
        <v>0.1067994604316452</v>
      </c>
      <c r="E57" s="150">
        <v>27</v>
      </c>
      <c r="F57" s="150">
        <v>1.1599999999999999</v>
      </c>
      <c r="G57" s="150">
        <f t="shared" si="3"/>
        <v>1.1603570141081994</v>
      </c>
      <c r="H57" s="146">
        <f t="shared" si="0"/>
        <v>3.0777078293055021E-2</v>
      </c>
      <c r="I57" s="150">
        <f t="shared" si="4"/>
        <v>313.2</v>
      </c>
      <c r="J57" s="2">
        <v>22.67</v>
      </c>
      <c r="K57" s="2">
        <v>1.1599999999999999</v>
      </c>
      <c r="L57" s="105">
        <f t="shared" si="7"/>
        <v>1.1609497453155899</v>
      </c>
      <c r="M57" s="18">
        <f t="shared" si="5"/>
        <v>8.1874596171551767E-2</v>
      </c>
      <c r="N57" s="2">
        <f t="shared" si="6"/>
        <v>262.97000000000003</v>
      </c>
      <c r="O57" s="150"/>
      <c r="P57" s="150"/>
      <c r="Q57" s="150"/>
      <c r="R57" s="150"/>
      <c r="S57" s="150"/>
      <c r="T57" s="15"/>
      <c r="U57" s="15"/>
      <c r="V57" s="15"/>
    </row>
    <row r="58" spans="1:22" s="6" customFormat="1" ht="15" customHeight="1">
      <c r="A58" s="2">
        <v>34</v>
      </c>
      <c r="B58" s="2">
        <v>1.1140000000000001</v>
      </c>
      <c r="C58" s="2">
        <f t="shared" si="1"/>
        <v>1.1160321600000001</v>
      </c>
      <c r="D58" s="18">
        <f t="shared" si="2"/>
        <v>0.18242010771992365</v>
      </c>
      <c r="E58" s="150">
        <v>27.76</v>
      </c>
      <c r="F58" s="150">
        <v>1.165</v>
      </c>
      <c r="G58" s="150">
        <f t="shared" si="3"/>
        <v>1.1653534380549702</v>
      </c>
      <c r="H58" s="146">
        <f t="shared" si="0"/>
        <v>3.0338030469538476E-2</v>
      </c>
      <c r="I58" s="150">
        <f t="shared" si="4"/>
        <v>323.39999999999998</v>
      </c>
      <c r="J58" s="2">
        <v>23.31</v>
      </c>
      <c r="K58" s="2">
        <v>1.165</v>
      </c>
      <c r="L58" s="105">
        <f t="shared" si="7"/>
        <v>1.165989177334442</v>
      </c>
      <c r="M58" s="18">
        <f t="shared" si="5"/>
        <v>8.4907925703169643E-2</v>
      </c>
      <c r="N58" s="2">
        <f t="shared" si="6"/>
        <v>271.56</v>
      </c>
      <c r="O58" s="150"/>
      <c r="P58" s="150"/>
      <c r="Q58" s="150"/>
      <c r="R58" s="150"/>
      <c r="S58" s="150"/>
      <c r="T58" s="15"/>
      <c r="U58" s="15"/>
      <c r="V58" s="15"/>
    </row>
    <row r="59" spans="1:22" s="6" customFormat="1" ht="15" customHeight="1">
      <c r="A59" s="2">
        <v>35</v>
      </c>
      <c r="B59" s="2">
        <v>1.117</v>
      </c>
      <c r="C59" s="2">
        <f t="shared" si="1"/>
        <v>1.1188562499999999</v>
      </c>
      <c r="D59" s="18">
        <f t="shared" si="2"/>
        <v>0.16618173679497697</v>
      </c>
      <c r="E59" s="150">
        <v>28.51</v>
      </c>
      <c r="F59" s="150">
        <v>1.17</v>
      </c>
      <c r="G59" s="150">
        <f t="shared" si="3"/>
        <v>1.1702954387114826</v>
      </c>
      <c r="H59" s="146">
        <f t="shared" si="0"/>
        <v>2.5251171921592465E-2</v>
      </c>
      <c r="I59" s="150">
        <f t="shared" si="4"/>
        <v>333.57</v>
      </c>
      <c r="J59" s="2">
        <v>23.95</v>
      </c>
      <c r="K59" s="2">
        <v>1.17</v>
      </c>
      <c r="L59" s="105">
        <f t="shared" si="7"/>
        <v>1.1710392347380392</v>
      </c>
      <c r="M59" s="18">
        <f t="shared" si="5"/>
        <v>8.8823481883695793E-2</v>
      </c>
      <c r="N59" s="2">
        <f t="shared" si="6"/>
        <v>280.22000000000003</v>
      </c>
      <c r="O59" s="150"/>
      <c r="P59" s="150"/>
      <c r="Q59" s="150"/>
      <c r="R59" s="150"/>
      <c r="S59" s="150"/>
      <c r="T59" s="15"/>
      <c r="U59" s="15"/>
      <c r="V59" s="15"/>
    </row>
    <row r="60" spans="1:22" s="6" customFormat="1" ht="15" customHeight="1">
      <c r="A60" s="2">
        <v>36</v>
      </c>
      <c r="B60" s="2">
        <v>1.1200000000000001</v>
      </c>
      <c r="C60" s="2">
        <f t="shared" si="1"/>
        <v>1.1216633599999999</v>
      </c>
      <c r="D60" s="18">
        <f t="shared" si="2"/>
        <v>0.14851428571426611</v>
      </c>
      <c r="E60" s="150">
        <v>29.25</v>
      </c>
      <c r="F60" s="150">
        <v>1.175</v>
      </c>
      <c r="G60" s="150">
        <f t="shared" si="3"/>
        <v>1.175181120993231</v>
      </c>
      <c r="H60" s="146">
        <f t="shared" si="0"/>
        <v>1.5414552615402257E-2</v>
      </c>
      <c r="I60" s="150">
        <f t="shared" si="4"/>
        <v>343.69</v>
      </c>
      <c r="J60" s="2">
        <v>24.58</v>
      </c>
      <c r="K60" s="2">
        <v>1.175</v>
      </c>
      <c r="L60" s="105">
        <f t="shared" si="7"/>
        <v>1.1760206757019831</v>
      </c>
      <c r="M60" s="18">
        <f t="shared" si="5"/>
        <v>8.6866017190047121E-2</v>
      </c>
      <c r="N60" s="2">
        <f t="shared" si="6"/>
        <v>288.82</v>
      </c>
      <c r="O60" s="150"/>
      <c r="P60" s="150"/>
      <c r="Q60" s="150"/>
      <c r="R60" s="150"/>
      <c r="S60" s="150"/>
      <c r="T60" s="15"/>
      <c r="U60" s="15"/>
      <c r="V60" s="15"/>
    </row>
    <row r="61" spans="1:22" s="6" customFormat="1" ht="15" customHeight="1">
      <c r="A61" s="2">
        <v>37</v>
      </c>
      <c r="B61" s="2">
        <v>1.1220000000000001</v>
      </c>
      <c r="C61" s="2">
        <f t="shared" si="1"/>
        <v>1.1244572099999999</v>
      </c>
      <c r="D61" s="18">
        <f t="shared" si="2"/>
        <v>0.21900267379677049</v>
      </c>
      <c r="E61" s="150">
        <v>30</v>
      </c>
      <c r="F61" s="150">
        <v>1.18</v>
      </c>
      <c r="G61" s="150">
        <f t="shared" si="3"/>
        <v>1.1801410377072983</v>
      </c>
      <c r="H61" s="146">
        <f t="shared" si="0"/>
        <v>1.195234807613064E-2</v>
      </c>
      <c r="I61" s="150">
        <f t="shared" si="4"/>
        <v>354</v>
      </c>
      <c r="J61" s="2">
        <v>25.21</v>
      </c>
      <c r="K61" s="2">
        <v>1.18</v>
      </c>
      <c r="L61" s="105">
        <f t="shared" si="7"/>
        <v>1.1810123538909412</v>
      </c>
      <c r="M61" s="18">
        <f t="shared" si="5"/>
        <v>8.5792702622138228E-2</v>
      </c>
      <c r="N61" s="2">
        <f t="shared" si="6"/>
        <v>297.48</v>
      </c>
      <c r="O61" s="150"/>
      <c r="P61" s="150"/>
      <c r="Q61" s="150"/>
      <c r="R61" s="150"/>
      <c r="S61" s="150"/>
      <c r="T61" s="15"/>
      <c r="U61" s="15"/>
      <c r="V61" s="15"/>
    </row>
    <row r="62" spans="1:22" s="6" customFormat="1" ht="15" customHeight="1">
      <c r="A62" s="2">
        <v>38</v>
      </c>
      <c r="B62" s="2">
        <v>1.125</v>
      </c>
      <c r="C62" s="2">
        <f t="shared" si="1"/>
        <v>1.12724176</v>
      </c>
      <c r="D62" s="18">
        <f t="shared" si="2"/>
        <v>0.19926755555555392</v>
      </c>
      <c r="E62" s="150">
        <v>30.74</v>
      </c>
      <c r="F62" s="150">
        <v>1.1850000000000001</v>
      </c>
      <c r="G62" s="150">
        <f t="shared" si="3"/>
        <v>1.1850414270924614</v>
      </c>
      <c r="H62" s="146">
        <f t="shared" si="0"/>
        <v>3.4959571697345715E-3</v>
      </c>
      <c r="I62" s="150">
        <f t="shared" si="4"/>
        <v>364.27</v>
      </c>
      <c r="J62" s="2">
        <v>25.84</v>
      </c>
      <c r="K62" s="2">
        <v>1.1850000000000001</v>
      </c>
      <c r="L62" s="105">
        <f t="shared" si="7"/>
        <v>1.1860144043060354</v>
      </c>
      <c r="M62" s="18">
        <f t="shared" si="5"/>
        <v>8.5603738905939905E-2</v>
      </c>
      <c r="N62" s="2">
        <f t="shared" si="6"/>
        <v>306.2</v>
      </c>
      <c r="O62" s="150"/>
      <c r="P62" s="150"/>
      <c r="Q62" s="150"/>
      <c r="R62" s="150"/>
      <c r="S62" s="150"/>
      <c r="T62" s="15"/>
      <c r="U62" s="15"/>
      <c r="V62" s="15"/>
    </row>
    <row r="63" spans="1:22" s="6" customFormat="1" ht="15" customHeight="1">
      <c r="A63" s="2">
        <v>39</v>
      </c>
      <c r="B63" s="2">
        <v>1.127</v>
      </c>
      <c r="C63" s="2">
        <f t="shared" si="1"/>
        <v>1.13002121</v>
      </c>
      <c r="D63" s="18">
        <f t="shared" si="2"/>
        <v>0.26807542147293667</v>
      </c>
      <c r="E63" s="150">
        <v>31.47</v>
      </c>
      <c r="F63" s="150">
        <v>1.19</v>
      </c>
      <c r="G63" s="150">
        <f t="shared" si="3"/>
        <v>1.189880544747046</v>
      </c>
      <c r="H63" s="146">
        <f t="shared" si="0"/>
        <v>-1.0038256550754758E-2</v>
      </c>
      <c r="I63" s="150">
        <f t="shared" si="4"/>
        <v>374.49</v>
      </c>
      <c r="J63" s="2">
        <v>26.47</v>
      </c>
      <c r="K63" s="2">
        <v>1.19</v>
      </c>
      <c r="L63" s="105">
        <f t="shared" si="7"/>
        <v>1.1910270644426157</v>
      </c>
      <c r="M63" s="18">
        <f t="shared" si="5"/>
        <v>8.6307936354268852E-2</v>
      </c>
      <c r="N63" s="2">
        <f t="shared" si="6"/>
        <v>314.99</v>
      </c>
      <c r="O63" s="150"/>
      <c r="P63" s="150"/>
      <c r="Q63" s="150"/>
      <c r="R63" s="150"/>
      <c r="S63" s="150"/>
      <c r="T63" s="15"/>
      <c r="U63" s="15"/>
      <c r="V63" s="15"/>
    </row>
    <row r="64" spans="1:22" s="6" customFormat="1" ht="15" customHeight="1">
      <c r="A64" s="2">
        <v>40</v>
      </c>
      <c r="B64" s="2">
        <v>1.1299999999999999</v>
      </c>
      <c r="C64" s="2">
        <f t="shared" si="1"/>
        <v>1.1328</v>
      </c>
      <c r="D64" s="18">
        <f t="shared" si="2"/>
        <v>0.24778761061948107</v>
      </c>
      <c r="E64" s="150">
        <v>32.21</v>
      </c>
      <c r="F64" s="150">
        <v>1.1950000000000001</v>
      </c>
      <c r="G64" s="150">
        <f t="shared" si="3"/>
        <v>1.1947894515997239</v>
      </c>
      <c r="H64" s="146">
        <f t="shared" si="0"/>
        <v>-1.7619112993817795E-2</v>
      </c>
      <c r="I64" s="150">
        <f t="shared" si="4"/>
        <v>384.91</v>
      </c>
      <c r="J64" s="2">
        <v>27.1</v>
      </c>
      <c r="K64" s="2">
        <v>1.1950000000000001</v>
      </c>
      <c r="L64" s="105">
        <f t="shared" si="7"/>
        <v>1.1960506696254114</v>
      </c>
      <c r="M64" s="18">
        <f t="shared" si="5"/>
        <v>8.7922144385886011E-2</v>
      </c>
      <c r="N64" s="2">
        <f t="shared" si="6"/>
        <v>323.85000000000002</v>
      </c>
      <c r="O64" s="150"/>
      <c r="P64" s="150"/>
      <c r="Q64" s="150"/>
      <c r="R64" s="150"/>
      <c r="S64" s="150"/>
      <c r="T64" s="15"/>
      <c r="U64" s="15"/>
      <c r="V64" s="15"/>
    </row>
    <row r="65" spans="1:22" s="6" customFormat="1" ht="15" customHeight="1">
      <c r="A65" s="2">
        <v>41</v>
      </c>
      <c r="B65" s="2">
        <v>1.133</v>
      </c>
      <c r="C65" s="2">
        <f t="shared" si="1"/>
        <v>1.1355828100000001</v>
      </c>
      <c r="D65" s="18">
        <f t="shared" si="2"/>
        <v>0.22796204766108089</v>
      </c>
      <c r="E65" s="150">
        <v>32.94</v>
      </c>
      <c r="F65" s="150">
        <v>1.2</v>
      </c>
      <c r="G65" s="150">
        <f t="shared" si="3"/>
        <v>1.1996339612692333</v>
      </c>
      <c r="H65" s="146">
        <f t="shared" si="0"/>
        <v>-3.0503227563890199E-2</v>
      </c>
      <c r="I65" s="150">
        <f t="shared" si="4"/>
        <v>395.28</v>
      </c>
      <c r="J65" s="2">
        <v>27.72</v>
      </c>
      <c r="K65" s="2">
        <v>1.2</v>
      </c>
      <c r="L65" s="105">
        <f t="shared" si="7"/>
        <v>1.2010056366550528</v>
      </c>
      <c r="M65" s="18">
        <f t="shared" si="5"/>
        <v>8.3803054587735154E-2</v>
      </c>
      <c r="N65" s="2">
        <f t="shared" si="6"/>
        <v>332.64</v>
      </c>
      <c r="O65" s="150"/>
      <c r="P65" s="150"/>
      <c r="Q65" s="150"/>
      <c r="R65" s="150"/>
      <c r="S65" s="150"/>
      <c r="T65" s="15"/>
      <c r="U65" s="15"/>
      <c r="V65" s="15"/>
    </row>
    <row r="66" spans="1:22" s="6" customFormat="1" ht="15" customHeight="1">
      <c r="A66" s="2">
        <v>42</v>
      </c>
      <c r="B66" s="2">
        <v>1.1359999999999999</v>
      </c>
      <c r="C66" s="2">
        <f t="shared" si="1"/>
        <v>1.1383745599999999</v>
      </c>
      <c r="D66" s="18">
        <f t="shared" si="2"/>
        <v>0.2090281690140868</v>
      </c>
      <c r="E66" s="150">
        <v>33.68</v>
      </c>
      <c r="F66" s="150">
        <v>1.2050000000000001</v>
      </c>
      <c r="G66" s="150">
        <f t="shared" si="3"/>
        <v>1.2045452380712891</v>
      </c>
      <c r="H66" s="146">
        <f t="shared" si="0"/>
        <v>-3.7739579146138354E-2</v>
      </c>
      <c r="I66" s="150">
        <f t="shared" si="4"/>
        <v>405.84</v>
      </c>
      <c r="J66" s="2">
        <v>28.33</v>
      </c>
      <c r="K66" s="2">
        <v>1.2050000000000001</v>
      </c>
      <c r="L66" s="105">
        <f t="shared" si="7"/>
        <v>1.2058919123000515</v>
      </c>
      <c r="M66" s="18">
        <f t="shared" si="5"/>
        <v>7.4017618261533469E-2</v>
      </c>
      <c r="N66" s="6">
        <f t="shared" si="6"/>
        <v>341.38</v>
      </c>
      <c r="O66" s="150"/>
      <c r="P66" s="150"/>
      <c r="Q66" s="150"/>
      <c r="R66" s="150"/>
      <c r="S66" s="150"/>
      <c r="T66" s="15"/>
      <c r="U66" s="15"/>
      <c r="V66" s="15"/>
    </row>
    <row r="67" spans="1:22" s="6" customFormat="1" ht="15" customHeight="1">
      <c r="A67" s="2">
        <v>43</v>
      </c>
      <c r="B67" s="2">
        <v>1.1379999999999999</v>
      </c>
      <c r="C67" s="2">
        <f t="shared" si="1"/>
        <v>1.14118041</v>
      </c>
      <c r="D67" s="18">
        <f t="shared" si="2"/>
        <v>0.27947363796134744</v>
      </c>
      <c r="E67" s="150">
        <v>34.409999999999997</v>
      </c>
      <c r="F67" s="150">
        <v>1.21</v>
      </c>
      <c r="G67" s="150">
        <f t="shared" si="3"/>
        <v>1.2093889924143877</v>
      </c>
      <c r="H67" s="146">
        <f t="shared" si="0"/>
        <v>-5.0496494678700633E-2</v>
      </c>
      <c r="I67" s="150">
        <f t="shared" si="4"/>
        <v>416.36</v>
      </c>
      <c r="J67" s="2">
        <v>28.95</v>
      </c>
      <c r="K67" s="2">
        <v>1.21</v>
      </c>
      <c r="L67" s="105">
        <f t="shared" si="7"/>
        <v>1.2108702649006431</v>
      </c>
      <c r="M67" s="18">
        <f t="shared" si="5"/>
        <v>7.1922719061415299E-2</v>
      </c>
      <c r="N67" s="6">
        <f t="shared" si="6"/>
        <v>350.3</v>
      </c>
      <c r="O67" s="150"/>
      <c r="P67" s="150"/>
      <c r="Q67" s="150"/>
      <c r="R67" s="150"/>
      <c r="S67" s="150"/>
      <c r="T67" s="15"/>
      <c r="U67" s="15"/>
      <c r="V67" s="15"/>
    </row>
    <row r="68" spans="1:22" s="6" customFormat="1" ht="15" customHeight="1">
      <c r="A68" s="2">
        <v>44</v>
      </c>
      <c r="B68" s="2">
        <v>1.141</v>
      </c>
      <c r="C68" s="2">
        <f t="shared" si="1"/>
        <v>1.14400576</v>
      </c>
      <c r="D68" s="18">
        <f t="shared" si="2"/>
        <v>0.2634320771253259</v>
      </c>
      <c r="E68" s="150">
        <v>35.159999999999997</v>
      </c>
      <c r="F68" s="150">
        <v>1.2150000000000001</v>
      </c>
      <c r="G68" s="150">
        <f t="shared" si="3"/>
        <v>1.214362621412802</v>
      </c>
      <c r="H68" s="146">
        <f t="shared" si="0"/>
        <v>-5.2459142979262068E-2</v>
      </c>
      <c r="I68" s="150">
        <f t="shared" si="4"/>
        <v>427.19</v>
      </c>
      <c r="J68" s="2">
        <v>29.57</v>
      </c>
      <c r="K68" s="2">
        <v>1.2150000000000001</v>
      </c>
      <c r="L68" s="105">
        <f t="shared" si="7"/>
        <v>1.2158613298263661</v>
      </c>
      <c r="M68" s="18">
        <f t="shared" si="5"/>
        <v>7.0891343733826953E-2</v>
      </c>
      <c r="N68" s="6">
        <f t="shared" si="6"/>
        <v>359.28</v>
      </c>
      <c r="O68" s="150"/>
      <c r="P68" s="150"/>
      <c r="Q68" s="150"/>
      <c r="R68" s="150"/>
      <c r="S68" s="150"/>
      <c r="T68" s="15"/>
      <c r="U68" s="15"/>
      <c r="V68" s="15"/>
    </row>
    <row r="69" spans="1:22" s="6" customFormat="1" ht="15" customHeight="1">
      <c r="A69" s="2">
        <v>45</v>
      </c>
      <c r="B69" s="2">
        <v>1.143</v>
      </c>
      <c r="C69" s="2">
        <f t="shared" si="1"/>
        <v>1.1468562499999999</v>
      </c>
      <c r="D69" s="18">
        <f t="shared" si="2"/>
        <v>0.33737970253717359</v>
      </c>
      <c r="E69" s="150">
        <v>35.93</v>
      </c>
      <c r="F69" s="150">
        <v>1.22</v>
      </c>
      <c r="G69" s="150">
        <f t="shared" si="3"/>
        <v>1.2194641297336013</v>
      </c>
      <c r="H69" s="146">
        <f t="shared" si="0"/>
        <v>-4.3923792327760225E-2</v>
      </c>
      <c r="I69" s="150">
        <f t="shared" si="4"/>
        <v>438.35</v>
      </c>
      <c r="J69" s="2">
        <v>30.18</v>
      </c>
      <c r="K69" s="2">
        <v>1.22</v>
      </c>
      <c r="L69" s="105">
        <f t="shared" si="7"/>
        <v>1.2207849931619303</v>
      </c>
      <c r="M69" s="18">
        <f t="shared" si="5"/>
        <v>6.4343701797571276E-2</v>
      </c>
      <c r="N69" s="6">
        <f t="shared" si="6"/>
        <v>368.2</v>
      </c>
      <c r="O69" s="150"/>
      <c r="P69" s="150"/>
      <c r="Q69" s="150"/>
      <c r="R69" s="150"/>
      <c r="S69" s="150"/>
      <c r="T69" s="15"/>
      <c r="U69" s="15"/>
      <c r="V69" s="15"/>
    </row>
    <row r="70" spans="1:22" s="6" customFormat="1" ht="15" customHeight="1">
      <c r="A70" s="2">
        <v>46</v>
      </c>
      <c r="B70" s="2">
        <v>1.1459999999999999</v>
      </c>
      <c r="C70" s="2">
        <f t="shared" si="1"/>
        <v>1.1497377600000001</v>
      </c>
      <c r="D70" s="18">
        <f t="shared" si="2"/>
        <v>0.32615706806283995</v>
      </c>
      <c r="E70" s="150">
        <v>36.700000000000003</v>
      </c>
      <c r="F70" s="150">
        <v>1.2250000000000001</v>
      </c>
      <c r="G70" s="150">
        <f t="shared" si="3"/>
        <v>1.2245589899574534</v>
      </c>
      <c r="H70" s="146">
        <f t="shared" si="0"/>
        <v>-3.600081979973125E-2</v>
      </c>
      <c r="I70" s="150">
        <f t="shared" si="4"/>
        <v>449.58</v>
      </c>
      <c r="J70" s="2">
        <v>30.79</v>
      </c>
      <c r="K70" s="2">
        <v>1.2250000000000001</v>
      </c>
      <c r="L70" s="105">
        <f t="shared" si="7"/>
        <v>1.2257223957353149</v>
      </c>
      <c r="M70" s="18">
        <f t="shared" si="5"/>
        <v>5.8971080433865411E-2</v>
      </c>
      <c r="N70" s="6">
        <f t="shared" si="6"/>
        <v>377.18</v>
      </c>
      <c r="O70" s="150"/>
      <c r="P70" s="150"/>
      <c r="Q70" s="150"/>
      <c r="R70" s="150"/>
      <c r="S70" s="150"/>
      <c r="T70" s="15"/>
      <c r="U70" s="15"/>
      <c r="V70" s="15"/>
    </row>
    <row r="71" spans="1:22" s="6" customFormat="1" ht="15" customHeight="1">
      <c r="A71" s="2">
        <v>47</v>
      </c>
      <c r="B71" s="2">
        <v>1.149</v>
      </c>
      <c r="C71" s="2">
        <f t="shared" si="1"/>
        <v>1.1526564100000001</v>
      </c>
      <c r="D71" s="18">
        <f t="shared" si="2"/>
        <v>0.31822541340296384</v>
      </c>
      <c r="E71" s="150">
        <v>37.479999999999997</v>
      </c>
      <c r="F71" s="150">
        <v>1.23</v>
      </c>
      <c r="G71" s="150">
        <f t="shared" si="3"/>
        <v>1.2297113319718012</v>
      </c>
      <c r="H71" s="146">
        <f t="shared" si="0"/>
        <v>-2.3468945382018221E-2</v>
      </c>
      <c r="I71" s="150">
        <f t="shared" si="4"/>
        <v>461</v>
      </c>
      <c r="J71" s="2">
        <v>31.4</v>
      </c>
      <c r="K71" s="2">
        <v>1.23</v>
      </c>
      <c r="L71" s="105">
        <f t="shared" si="7"/>
        <v>1.23067433776139</v>
      </c>
      <c r="M71" s="18">
        <f t="shared" si="5"/>
        <v>5.4824208243091983E-2</v>
      </c>
      <c r="N71" s="6">
        <f t="shared" si="6"/>
        <v>386.22</v>
      </c>
      <c r="O71" s="150"/>
      <c r="P71" s="150"/>
      <c r="Q71" s="150"/>
      <c r="R71" s="150"/>
      <c r="S71" s="150"/>
      <c r="T71" s="15"/>
      <c r="U71" s="15"/>
      <c r="V71" s="15"/>
    </row>
    <row r="72" spans="1:22" s="6" customFormat="1" ht="15" customHeight="1">
      <c r="A72" s="2">
        <v>48</v>
      </c>
      <c r="B72" s="2">
        <v>1.1519999999999999</v>
      </c>
      <c r="C72" s="2">
        <f t="shared" si="1"/>
        <v>1.15561856</v>
      </c>
      <c r="D72" s="18">
        <f t="shared" si="2"/>
        <v>0.31411111111111534</v>
      </c>
      <c r="E72" s="150">
        <v>38.25</v>
      </c>
      <c r="F72" s="150">
        <v>1.2350000000000001</v>
      </c>
      <c r="G72" s="150">
        <f t="shared" si="3"/>
        <v>1.2347871528801877</v>
      </c>
      <c r="H72" s="146">
        <f t="shared" si="0"/>
        <v>-1.723458460019419E-2</v>
      </c>
      <c r="I72" s="150">
        <f t="shared" si="4"/>
        <v>472.39</v>
      </c>
      <c r="J72" s="2">
        <v>32.01</v>
      </c>
      <c r="K72" s="2">
        <v>1.2350000000000001</v>
      </c>
      <c r="L72" s="105">
        <f t="shared" si="7"/>
        <v>1.2356416732256763</v>
      </c>
      <c r="M72" s="18">
        <f t="shared" si="5"/>
        <v>5.195734620859993E-2</v>
      </c>
      <c r="N72" s="6">
        <f t="shared" si="6"/>
        <v>395.32</v>
      </c>
      <c r="O72" s="150"/>
      <c r="P72" s="150"/>
      <c r="Q72" s="150"/>
      <c r="R72" s="150"/>
      <c r="S72" s="150"/>
      <c r="T72" s="15"/>
      <c r="U72" s="15"/>
      <c r="V72" s="15"/>
    </row>
    <row r="73" spans="1:22" s="6" customFormat="1" ht="15" customHeight="1">
      <c r="A73" s="2">
        <v>49</v>
      </c>
      <c r="B73" s="2">
        <v>1.1539999999999999</v>
      </c>
      <c r="C73" s="2">
        <f t="shared" si="1"/>
        <v>1.15863081</v>
      </c>
      <c r="D73" s="18">
        <f t="shared" si="2"/>
        <v>0.40128336221837929</v>
      </c>
      <c r="E73" s="150">
        <v>39.020000000000003</v>
      </c>
      <c r="F73" s="150">
        <v>1.24</v>
      </c>
      <c r="G73" s="150">
        <f t="shared" si="3"/>
        <v>1.2398506904345266</v>
      </c>
      <c r="H73" s="146">
        <f t="shared" si="0"/>
        <v>-1.204109398979292E-2</v>
      </c>
      <c r="I73" s="150">
        <f t="shared" si="4"/>
        <v>483.85</v>
      </c>
      <c r="J73" s="2">
        <v>32.61</v>
      </c>
      <c r="K73" s="2">
        <v>1.24</v>
      </c>
      <c r="L73" s="105">
        <f t="shared" si="7"/>
        <v>1.240543470620572</v>
      </c>
      <c r="M73" s="18">
        <f t="shared" si="5"/>
        <v>4.3828275852582949E-2</v>
      </c>
      <c r="N73" s="6">
        <f t="shared" si="6"/>
        <v>404.36</v>
      </c>
      <c r="O73" s="150"/>
      <c r="P73" s="150"/>
      <c r="Q73" s="150"/>
      <c r="R73" s="150"/>
      <c r="S73" s="150"/>
      <c r="T73" s="15"/>
      <c r="U73" s="15"/>
      <c r="V73" s="15"/>
    </row>
    <row r="74" spans="1:22" s="6" customFormat="1" ht="15" customHeight="1">
      <c r="A74" s="2">
        <v>50</v>
      </c>
      <c r="B74" s="2">
        <v>1.157</v>
      </c>
      <c r="C74" s="2">
        <f t="shared" si="1"/>
        <v>1.1617</v>
      </c>
      <c r="D74" s="18">
        <f t="shared" si="2"/>
        <v>0.40622299049264704</v>
      </c>
      <c r="E74" s="150">
        <v>39.799999999999997</v>
      </c>
      <c r="F74" s="150">
        <v>1.2450000000000001</v>
      </c>
      <c r="G74" s="150">
        <f t="shared" si="3"/>
        <v>1.2449655388972332</v>
      </c>
      <c r="H74" s="146">
        <f t="shared" si="0"/>
        <v>-2.7679600616021885E-3</v>
      </c>
      <c r="I74" s="150">
        <f t="shared" si="4"/>
        <v>495.51</v>
      </c>
      <c r="J74" s="2">
        <v>33.22</v>
      </c>
      <c r="K74" s="2">
        <v>1.2450000000000001</v>
      </c>
      <c r="L74" s="105">
        <f t="shared" si="7"/>
        <v>1.2455440595309635</v>
      </c>
      <c r="M74" s="18">
        <f t="shared" si="5"/>
        <v>4.3699560719949397E-2</v>
      </c>
      <c r="N74" s="6">
        <f t="shared" si="6"/>
        <v>413.59</v>
      </c>
      <c r="O74" s="150"/>
      <c r="P74" s="150"/>
      <c r="Q74" s="150"/>
      <c r="R74" s="150"/>
      <c r="S74" s="150"/>
      <c r="T74" s="15"/>
      <c r="U74" s="15"/>
      <c r="V74" s="15"/>
    </row>
    <row r="75" spans="1:22" s="6" customFormat="1" ht="15" customHeight="1">
      <c r="A75" s="2"/>
      <c r="B75" s="2"/>
      <c r="C75" s="2"/>
      <c r="D75" s="2"/>
      <c r="E75" s="150">
        <v>40.58</v>
      </c>
      <c r="F75" s="150">
        <v>1.25</v>
      </c>
      <c r="G75" s="150">
        <f t="shared" si="3"/>
        <v>1.2500638979718053</v>
      </c>
      <c r="H75" s="146">
        <f t="shared" si="0"/>
        <v>5.1118377444225871E-3</v>
      </c>
      <c r="I75" s="150">
        <f t="shared" si="4"/>
        <v>507.25</v>
      </c>
      <c r="J75" s="2">
        <v>33.82</v>
      </c>
      <c r="K75" s="2">
        <v>1.25</v>
      </c>
      <c r="L75" s="105">
        <f t="shared" si="7"/>
        <v>1.2504804422598204</v>
      </c>
      <c r="M75" s="18">
        <f t="shared" si="5"/>
        <v>3.8435380785628581E-2</v>
      </c>
      <c r="N75" s="6">
        <f t="shared" si="6"/>
        <v>422.75</v>
      </c>
      <c r="O75" s="150"/>
      <c r="P75" s="150"/>
      <c r="Q75" s="150"/>
      <c r="R75" s="150"/>
      <c r="S75" s="150"/>
      <c r="T75" s="15"/>
      <c r="U75" s="15"/>
      <c r="V75" s="15"/>
    </row>
    <row r="76" spans="1:22" s="6" customFormat="1" ht="15" customHeight="1">
      <c r="A76" s="2"/>
      <c r="B76" s="2"/>
      <c r="C76" s="2"/>
      <c r="D76" s="2"/>
      <c r="E76" s="150">
        <v>41.36</v>
      </c>
      <c r="F76" s="150">
        <v>1.2550000000000101</v>
      </c>
      <c r="G76" s="150">
        <f t="shared" si="3"/>
        <v>1.2551438149791356</v>
      </c>
      <c r="H76" s="146">
        <f t="shared" si="0"/>
        <v>1.1459360886495745E-2</v>
      </c>
      <c r="I76" s="150">
        <f t="shared" si="4"/>
        <v>519.07000000000005</v>
      </c>
      <c r="J76" s="2">
        <v>34.42</v>
      </c>
      <c r="K76" s="2">
        <v>1.2549999999999999</v>
      </c>
      <c r="L76" s="105">
        <f t="shared" si="7"/>
        <v>1.2554354328443778</v>
      </c>
      <c r="M76" s="18">
        <f t="shared" si="5"/>
        <v>3.4695844173534572E-2</v>
      </c>
      <c r="N76" s="6">
        <f t="shared" si="6"/>
        <v>431.97</v>
      </c>
      <c r="O76" s="150"/>
      <c r="P76" s="150"/>
      <c r="Q76" s="150"/>
      <c r="R76" s="150"/>
      <c r="S76" s="150"/>
      <c r="T76" s="15"/>
      <c r="U76" s="15"/>
      <c r="V76" s="15"/>
    </row>
    <row r="77" spans="1:22" s="6" customFormat="1" ht="15" customHeight="1">
      <c r="A77" s="2"/>
      <c r="B77" s="2"/>
      <c r="C77" s="2"/>
      <c r="D77" s="2"/>
      <c r="E77" s="150">
        <v>42.14</v>
      </c>
      <c r="F77" s="150">
        <v>1.26</v>
      </c>
      <c r="G77" s="150">
        <f t="shared" si="3"/>
        <v>1.2602033427419927</v>
      </c>
      <c r="H77" s="146">
        <f t="shared" si="0"/>
        <v>1.6138312856566688E-2</v>
      </c>
      <c r="I77" s="150">
        <f t="shared" si="4"/>
        <v>530.96</v>
      </c>
      <c r="J77" s="2">
        <v>35.01</v>
      </c>
      <c r="K77" s="2">
        <v>1.26</v>
      </c>
      <c r="L77" s="105">
        <f t="shared" si="7"/>
        <v>1.2603269653952183</v>
      </c>
      <c r="M77" s="18">
        <f t="shared" si="5"/>
        <v>2.5949634541131698E-2</v>
      </c>
      <c r="N77" s="6">
        <f t="shared" si="6"/>
        <v>441.13</v>
      </c>
      <c r="O77" s="150"/>
      <c r="P77" s="150"/>
      <c r="Q77" s="150"/>
      <c r="R77" s="150"/>
      <c r="S77" s="150"/>
      <c r="T77" s="15"/>
      <c r="U77" s="15"/>
      <c r="V77" s="15"/>
    </row>
    <row r="78" spans="1:22" s="6" customFormat="1" ht="15" customHeight="1">
      <c r="A78" s="2"/>
      <c r="B78" s="2"/>
      <c r="C78" s="2"/>
      <c r="D78" s="2"/>
      <c r="E78" s="150">
        <v>42.92</v>
      </c>
      <c r="F78" s="150">
        <v>1.2650000000000099</v>
      </c>
      <c r="G78" s="150">
        <f t="shared" si="3"/>
        <v>1.2652405425628546</v>
      </c>
      <c r="H78" s="146">
        <f t="shared" si="0"/>
        <v>1.9015222359262302E-2</v>
      </c>
      <c r="I78" s="150">
        <f t="shared" si="4"/>
        <v>542.94000000000005</v>
      </c>
      <c r="J78" s="2">
        <v>35.6</v>
      </c>
      <c r="K78" s="2">
        <v>1.2649999999999999</v>
      </c>
      <c r="L78" s="105">
        <f t="shared" si="7"/>
        <v>1.2652384554009188</v>
      </c>
      <c r="M78" s="18">
        <f t="shared" si="5"/>
        <v>1.885022932165498E-2</v>
      </c>
      <c r="N78" s="6">
        <f t="shared" si="6"/>
        <v>450.34</v>
      </c>
      <c r="O78" s="150"/>
      <c r="P78" s="150"/>
      <c r="Q78" s="150"/>
      <c r="R78" s="150"/>
      <c r="S78" s="150"/>
      <c r="T78" s="15"/>
      <c r="U78" s="15"/>
      <c r="V78" s="15"/>
    </row>
    <row r="79" spans="1:22" s="6" customFormat="1" ht="15" customHeight="1">
      <c r="A79" s="2"/>
      <c r="B79" s="2"/>
      <c r="C79" s="2"/>
      <c r="D79" s="2"/>
      <c r="E79" s="150">
        <v>43.7</v>
      </c>
      <c r="F79" s="150">
        <v>1.27</v>
      </c>
      <c r="G79" s="150">
        <f t="shared" si="3"/>
        <v>1.2702534872017379</v>
      </c>
      <c r="H79" s="146">
        <f t="shared" si="0"/>
        <v>1.995962218408668E-2</v>
      </c>
      <c r="I79" s="150">
        <f t="shared" si="4"/>
        <v>554.99</v>
      </c>
      <c r="J79" s="2">
        <v>36.19</v>
      </c>
      <c r="K79" s="2">
        <v>1.27</v>
      </c>
      <c r="L79" s="105">
        <f t="shared" si="7"/>
        <v>1.2701709134417543</v>
      </c>
      <c r="M79" s="18">
        <f t="shared" si="5"/>
        <v>1.3457751319231423E-2</v>
      </c>
      <c r="N79" s="6">
        <f t="shared" si="6"/>
        <v>459.61</v>
      </c>
      <c r="O79" s="150"/>
      <c r="P79" s="150"/>
      <c r="Q79" s="150"/>
      <c r="R79" s="150"/>
      <c r="S79" s="150"/>
      <c r="T79" s="15"/>
      <c r="U79" s="15"/>
      <c r="V79" s="15"/>
    </row>
    <row r="80" spans="1:22" s="6" customFormat="1" ht="15" customHeight="1">
      <c r="A80" s="2"/>
      <c r="B80" s="2"/>
      <c r="C80" s="2"/>
      <c r="D80" s="2"/>
      <c r="E80" s="150">
        <v>44.48</v>
      </c>
      <c r="F80" s="150">
        <v>1.2750000000000099</v>
      </c>
      <c r="G80" s="150">
        <f t="shared" si="3"/>
        <v>1.275240263854033</v>
      </c>
      <c r="H80" s="146">
        <f t="shared" si="0"/>
        <v>1.8844223844948309E-2</v>
      </c>
      <c r="I80" s="150">
        <f t="shared" si="4"/>
        <v>567.12</v>
      </c>
      <c r="J80" s="2">
        <v>36.78</v>
      </c>
      <c r="K80" s="2">
        <v>1.2749999999999999</v>
      </c>
      <c r="L80" s="105">
        <f t="shared" si="7"/>
        <v>1.2751253697600085</v>
      </c>
      <c r="M80" s="18">
        <f t="shared" si="5"/>
        <v>9.832922353611169E-3</v>
      </c>
      <c r="N80" s="6">
        <f t="shared" si="6"/>
        <v>468.95</v>
      </c>
      <c r="O80" s="150"/>
      <c r="P80" s="150"/>
      <c r="Q80" s="150"/>
      <c r="R80" s="150"/>
      <c r="S80" s="150"/>
      <c r="T80" s="15"/>
      <c r="U80" s="15"/>
      <c r="V80" s="15"/>
    </row>
    <row r="81" spans="1:22" s="6" customFormat="1" ht="15" customHeight="1">
      <c r="A81" s="2"/>
      <c r="B81" s="2"/>
      <c r="C81" s="2"/>
      <c r="D81" s="2"/>
      <c r="E81" s="150">
        <v>45.27</v>
      </c>
      <c r="F81" s="150">
        <v>1.28000000000001</v>
      </c>
      <c r="G81" s="150">
        <f t="shared" si="3"/>
        <v>1.2802623599842393</v>
      </c>
      <c r="H81" s="146">
        <f t="shared" si="0"/>
        <v>2.0496873767913822E-2</v>
      </c>
      <c r="I81" s="150">
        <f t="shared" si="4"/>
        <v>579.46</v>
      </c>
      <c r="J81" s="2">
        <v>37.36</v>
      </c>
      <c r="K81" s="2">
        <v>1.28</v>
      </c>
      <c r="L81" s="105">
        <f t="shared" si="7"/>
        <v>1.280018308669282</v>
      </c>
      <c r="M81" s="18">
        <f t="shared" si="5"/>
        <v>1.4303647876551251E-3</v>
      </c>
      <c r="N81" s="6">
        <f t="shared" si="6"/>
        <v>478.21</v>
      </c>
      <c r="O81" s="150"/>
      <c r="P81" s="150"/>
      <c r="Q81" s="150"/>
      <c r="R81" s="150"/>
      <c r="S81" s="150"/>
      <c r="T81" s="15"/>
      <c r="U81" s="15"/>
      <c r="V81" s="15"/>
    </row>
    <row r="82" spans="1:22" s="6" customFormat="1" ht="15" customHeight="1">
      <c r="A82" s="2"/>
      <c r="B82" s="2"/>
      <c r="C82" s="2"/>
      <c r="D82" s="2"/>
      <c r="E82" s="150">
        <v>46.06</v>
      </c>
      <c r="F82" s="150">
        <v>1.2850000000000099</v>
      </c>
      <c r="G82" s="150">
        <f t="shared" si="3"/>
        <v>1.2852537207064672</v>
      </c>
      <c r="H82" s="146">
        <f t="shared" si="0"/>
        <v>1.9744802058928944E-2</v>
      </c>
      <c r="I82" s="150">
        <f t="shared" si="4"/>
        <v>591.87</v>
      </c>
      <c r="J82" s="2">
        <v>37.950000000000003</v>
      </c>
      <c r="K82" s="2">
        <v>1.2849999999999999</v>
      </c>
      <c r="L82" s="105">
        <f t="shared" si="7"/>
        <v>1.2850194966835728</v>
      </c>
      <c r="M82" s="18">
        <f t="shared" si="5"/>
        <v>1.5172516399165931E-3</v>
      </c>
      <c r="N82" s="6">
        <f t="shared" si="6"/>
        <v>487.66</v>
      </c>
      <c r="O82" s="150"/>
      <c r="P82" s="150"/>
      <c r="Q82" s="150"/>
      <c r="R82" s="150"/>
      <c r="S82" s="150"/>
      <c r="T82" s="15"/>
      <c r="U82" s="15"/>
      <c r="V82" s="15"/>
    </row>
    <row r="83" spans="1:22" s="6" customFormat="1" ht="15" customHeight="1">
      <c r="A83" s="2"/>
      <c r="B83" s="2"/>
      <c r="C83" s="2"/>
      <c r="D83" s="2"/>
      <c r="E83" s="150">
        <v>46.85</v>
      </c>
      <c r="F83" s="150">
        <v>1.29000000000001</v>
      </c>
      <c r="G83" s="150">
        <f t="shared" si="3"/>
        <v>1.2902124227628891</v>
      </c>
      <c r="H83" s="146">
        <f t="shared" si="0"/>
        <v>1.6466880843335346E-2</v>
      </c>
      <c r="I83" s="150">
        <f t="shared" si="4"/>
        <v>604.37</v>
      </c>
      <c r="J83" s="2">
        <v>38.53</v>
      </c>
      <c r="K83" s="2">
        <v>1.29</v>
      </c>
      <c r="L83" s="105">
        <f t="shared" si="7"/>
        <v>1.2899604321496505</v>
      </c>
      <c r="M83" s="18">
        <f t="shared" si="5"/>
        <v>-3.0672752208938869E-3</v>
      </c>
      <c r="N83" s="6">
        <f t="shared" si="6"/>
        <v>497.04</v>
      </c>
      <c r="O83" s="150"/>
      <c r="P83" s="150"/>
      <c r="Q83" s="150"/>
      <c r="R83" s="150"/>
      <c r="S83" s="150"/>
      <c r="T83" s="15"/>
      <c r="U83" s="15"/>
      <c r="V83" s="15"/>
    </row>
    <row r="84" spans="1:22" s="6" customFormat="1" ht="15" customHeight="1">
      <c r="A84" s="2"/>
      <c r="B84" s="2"/>
      <c r="C84" s="2"/>
      <c r="D84" s="2"/>
      <c r="E84" s="150">
        <v>47.63</v>
      </c>
      <c r="F84" s="150">
        <v>1.2950000000000099</v>
      </c>
      <c r="G84" s="150">
        <f t="shared" si="3"/>
        <v>1.2950744633948288</v>
      </c>
      <c r="H84" s="146">
        <f t="shared" si="0"/>
        <v>5.7500690979821086E-3</v>
      </c>
      <c r="I84" s="150">
        <f t="shared" si="4"/>
        <v>616.80999999999995</v>
      </c>
      <c r="J84" s="2">
        <v>39.1</v>
      </c>
      <c r="K84" s="2">
        <v>1.2949999999999999</v>
      </c>
      <c r="L84" s="105">
        <f t="shared" si="7"/>
        <v>1.2948408531062645</v>
      </c>
      <c r="M84" s="18">
        <f t="shared" si="5"/>
        <v>-1.2289335423584395E-2</v>
      </c>
      <c r="N84" s="6">
        <f t="shared" si="6"/>
        <v>506.35</v>
      </c>
      <c r="O84" s="150"/>
      <c r="P84" s="150"/>
      <c r="Q84" s="150"/>
      <c r="R84" s="150"/>
      <c r="S84" s="150"/>
      <c r="T84" s="15"/>
      <c r="U84" s="15"/>
      <c r="V84" s="15"/>
    </row>
    <row r="85" spans="1:22" s="6" customFormat="1" ht="15" customHeight="1">
      <c r="A85" s="2"/>
      <c r="B85" s="2"/>
      <c r="C85" s="2"/>
      <c r="D85" s="2"/>
      <c r="E85" s="150">
        <v>48.42</v>
      </c>
      <c r="F85" s="150">
        <v>1.30000000000001</v>
      </c>
      <c r="G85" s="150">
        <f t="shared" si="3"/>
        <v>1.2999626652452041</v>
      </c>
      <c r="H85" s="146">
        <f t="shared" si="0"/>
        <v>-2.8719042158415128E-3</v>
      </c>
      <c r="I85" s="150">
        <f t="shared" si="4"/>
        <v>629.46</v>
      </c>
      <c r="J85" s="2">
        <v>39.68</v>
      </c>
      <c r="K85" s="2">
        <v>1.3</v>
      </c>
      <c r="L85" s="105">
        <f t="shared" si="7"/>
        <v>1.2998330119355459</v>
      </c>
      <c r="M85" s="18">
        <f t="shared" si="5"/>
        <v>-1.2845235727241791E-2</v>
      </c>
      <c r="N85" s="6">
        <f t="shared" si="6"/>
        <v>515.84</v>
      </c>
      <c r="O85" s="150"/>
      <c r="P85" s="150"/>
      <c r="Q85" s="150"/>
      <c r="R85" s="150"/>
      <c r="S85" s="150"/>
      <c r="T85" s="15"/>
      <c r="U85" s="15"/>
      <c r="V85" s="15"/>
    </row>
    <row r="86" spans="1:22" s="6" customFormat="1" ht="15" customHeight="1">
      <c r="A86" s="2"/>
      <c r="B86" s="2"/>
      <c r="C86" s="2"/>
      <c r="D86" s="2"/>
      <c r="E86" s="150">
        <v>49.21</v>
      </c>
      <c r="F86" s="150">
        <v>1.3050000000000099</v>
      </c>
      <c r="G86" s="150">
        <f t="shared" si="3"/>
        <v>1.3048126411192709</v>
      </c>
      <c r="H86" s="146">
        <f t="shared" si="0"/>
        <v>-1.4357002355483692E-2</v>
      </c>
      <c r="I86" s="150">
        <f t="shared" si="4"/>
        <v>642.19000000000005</v>
      </c>
      <c r="J86" s="2">
        <v>40.25</v>
      </c>
      <c r="K86" s="2">
        <v>1.3049999999999999</v>
      </c>
      <c r="L86" s="105">
        <f t="shared" si="7"/>
        <v>1.3047657513769997</v>
      </c>
      <c r="M86" s="18">
        <f t="shared" si="5"/>
        <v>-1.7950086053659383E-2</v>
      </c>
      <c r="N86" s="6">
        <f t="shared" si="6"/>
        <v>525.26</v>
      </c>
      <c r="O86" s="150"/>
      <c r="P86" s="150"/>
      <c r="Q86" s="150"/>
      <c r="R86" s="150"/>
      <c r="S86" s="150"/>
      <c r="T86" s="15"/>
      <c r="U86" s="15"/>
      <c r="V86" s="15"/>
    </row>
    <row r="87" spans="1:22" s="6" customFormat="1" ht="15" customHeight="1">
      <c r="A87" s="2"/>
      <c r="B87" s="2"/>
      <c r="C87" s="2"/>
      <c r="D87" s="2"/>
      <c r="E87" s="150">
        <v>50</v>
      </c>
      <c r="F87" s="150">
        <v>1.31000000000001</v>
      </c>
      <c r="G87" s="150">
        <f t="shared" si="3"/>
        <v>1.3096225975264031</v>
      </c>
      <c r="H87" s="146">
        <f t="shared" si="0"/>
        <v>-2.8809349130301927E-2</v>
      </c>
      <c r="I87" s="150">
        <f t="shared" si="4"/>
        <v>655</v>
      </c>
      <c r="J87" s="2">
        <v>40.82</v>
      </c>
      <c r="K87" s="2">
        <v>1.31</v>
      </c>
      <c r="L87" s="105">
        <f t="shared" si="7"/>
        <v>1.3097258858201994</v>
      </c>
      <c r="M87" s="18">
        <f t="shared" si="5"/>
        <v>-2.0924746549664947E-2</v>
      </c>
      <c r="N87" s="6">
        <f t="shared" si="6"/>
        <v>534.74</v>
      </c>
      <c r="O87" s="150"/>
      <c r="P87" s="150"/>
      <c r="Q87" s="150"/>
      <c r="R87" s="150"/>
      <c r="S87" s="150"/>
      <c r="T87" s="15"/>
      <c r="U87" s="15"/>
      <c r="V87" s="15"/>
    </row>
    <row r="88" spans="1:22" s="6" customFormat="1" ht="15" customHeight="1">
      <c r="A88" s="2"/>
      <c r="B88" s="2"/>
      <c r="C88" s="2"/>
      <c r="D88" s="2"/>
      <c r="E88" s="150">
        <v>50.85</v>
      </c>
      <c r="F88" s="150">
        <v>1.3150000000000099</v>
      </c>
      <c r="G88" s="150">
        <f t="shared" si="3"/>
        <v>1.314751166580522</v>
      </c>
      <c r="H88" s="146">
        <f t="shared" si="0"/>
        <v>-1.8922693497178011E-2</v>
      </c>
      <c r="I88" s="150">
        <f t="shared" si="4"/>
        <v>668.68</v>
      </c>
      <c r="J88" s="2">
        <v>41.39</v>
      </c>
      <c r="K88" s="2">
        <v>1.3149999999999999</v>
      </c>
      <c r="L88" s="105">
        <f t="shared" si="7"/>
        <v>1.3147143780849491</v>
      </c>
      <c r="M88" s="18">
        <f t="shared" si="5"/>
        <v>-2.1720297722500538E-2</v>
      </c>
      <c r="N88" s="6">
        <f t="shared" si="6"/>
        <v>544.28</v>
      </c>
      <c r="O88" s="150"/>
      <c r="P88" s="150"/>
      <c r="Q88" s="150"/>
      <c r="R88" s="150"/>
      <c r="S88" s="150"/>
      <c r="T88" s="15"/>
      <c r="U88" s="15"/>
      <c r="V88" s="15"/>
    </row>
    <row r="89" spans="1:22" s="6" customFormat="1" ht="15" customHeight="1">
      <c r="A89" s="2"/>
      <c r="B89" s="2"/>
      <c r="C89" s="2"/>
      <c r="D89" s="2"/>
      <c r="E89" s="150">
        <v>51.71</v>
      </c>
      <c r="F89" s="150">
        <v>1.3200000000000101</v>
      </c>
      <c r="G89" s="150">
        <f t="shared" si="3"/>
        <v>1.3198886840599453</v>
      </c>
      <c r="H89" s="146">
        <f t="shared" ref="H89:H130" si="8">(G89-F89)/F89*100</f>
        <v>-8.4330257624809189E-3</v>
      </c>
      <c r="I89" s="150">
        <f t="shared" si="4"/>
        <v>682.57</v>
      </c>
      <c r="J89" s="2">
        <v>41.95</v>
      </c>
      <c r="K89" s="2">
        <v>1.32</v>
      </c>
      <c r="L89" s="105">
        <f t="shared" si="7"/>
        <v>1.3196438925705662</v>
      </c>
      <c r="M89" s="18">
        <f t="shared" si="5"/>
        <v>-2.6977835563167896E-2</v>
      </c>
      <c r="N89" s="6">
        <f t="shared" si="6"/>
        <v>553.74</v>
      </c>
      <c r="O89" s="150"/>
      <c r="P89" s="150"/>
      <c r="Q89" s="150"/>
      <c r="R89" s="150"/>
      <c r="S89" s="150"/>
      <c r="T89" s="15"/>
      <c r="U89" s="15"/>
      <c r="V89" s="15"/>
    </row>
    <row r="90" spans="1:22" s="6" customFormat="1" ht="15" customHeight="1">
      <c r="A90" s="2"/>
      <c r="B90" s="2"/>
      <c r="C90" s="2"/>
      <c r="D90" s="2"/>
      <c r="E90" s="150">
        <v>52.56</v>
      </c>
      <c r="F90" s="150">
        <v>1.3250000000000099</v>
      </c>
      <c r="G90" s="150">
        <f t="shared" ref="G90:G130" si="9" xml:space="preserve"> 0.9933411 + 0.006338*E90 - 0.000024627*(E90-45.2708)^2 - 0.00000065456*(E90-45.2708)^3 + 0.0000000026352*(E90-45.2708)^4 + 0.00000000008595*(E90-45.2708)^5</f>
        <v>1.3249135889850367</v>
      </c>
      <c r="H90" s="146">
        <f t="shared" si="8"/>
        <v>-6.5215860357129935E-3</v>
      </c>
      <c r="I90" s="150">
        <f t="shared" ref="I90:I130" si="10">ROUND(E90*10*F90,2)</f>
        <v>696.42</v>
      </c>
      <c r="J90" s="2">
        <v>42.51</v>
      </c>
      <c r="K90" s="2">
        <v>1.325</v>
      </c>
      <c r="L90" s="105">
        <f t="shared" si="7"/>
        <v>1.3246025933237784</v>
      </c>
      <c r="M90" s="18">
        <f t="shared" ref="M90:M153" si="11">(L90-K90)/K90*100</f>
        <v>-2.9992956695967382E-2</v>
      </c>
      <c r="N90" s="6">
        <f t="shared" si="6"/>
        <v>563.26</v>
      </c>
      <c r="O90" s="150"/>
      <c r="P90" s="150"/>
      <c r="Q90" s="150"/>
      <c r="R90" s="150"/>
      <c r="S90" s="150"/>
      <c r="T90" s="15"/>
      <c r="U90" s="15"/>
      <c r="V90" s="15"/>
    </row>
    <row r="91" spans="1:22" s="6" customFormat="1" ht="15" customHeight="1">
      <c r="A91" s="2"/>
      <c r="B91" s="2"/>
      <c r="C91" s="2"/>
      <c r="D91" s="2"/>
      <c r="E91" s="150">
        <v>53.41</v>
      </c>
      <c r="F91" s="150">
        <v>1.3300000000000101</v>
      </c>
      <c r="G91" s="150">
        <f t="shared" si="9"/>
        <v>1.3298839256191197</v>
      </c>
      <c r="H91" s="146">
        <f t="shared" si="8"/>
        <v>-8.7273970594240555E-3</v>
      </c>
      <c r="I91" s="150">
        <f t="shared" si="10"/>
        <v>710.35</v>
      </c>
      <c r="J91" s="2">
        <v>43.07</v>
      </c>
      <c r="K91" s="2">
        <v>1.33</v>
      </c>
      <c r="L91" s="105">
        <f t="shared" ref="L91:L154" si="12">0.8923299+0.0100286*J91+ 6.4764*10^-5*(J91-52.4057)^2+1.7696*10^-7*(J91-52.4057)^3-2.6153*10^-8*(J91-52.4057)^4-3.917*10^-10*(J91-52.4057)^5</f>
        <v>1.3295913607792218</v>
      </c>
      <c r="M91" s="18">
        <f t="shared" si="11"/>
        <v>-3.0724753441975408E-2</v>
      </c>
      <c r="N91" s="6">
        <f t="shared" si="6"/>
        <v>572.83000000000004</v>
      </c>
      <c r="O91" s="150"/>
      <c r="P91" s="150"/>
      <c r="Q91" s="150"/>
      <c r="R91" s="150"/>
      <c r="S91" s="150"/>
      <c r="T91" s="15"/>
      <c r="U91" s="15"/>
      <c r="V91" s="15"/>
    </row>
    <row r="92" spans="1:22" s="6" customFormat="1" ht="15" customHeight="1">
      <c r="A92" s="2"/>
      <c r="B92" s="2"/>
      <c r="C92" s="2"/>
      <c r="D92" s="2"/>
      <c r="E92" s="150">
        <v>54.27</v>
      </c>
      <c r="F92" s="150">
        <v>1.33500000000001</v>
      </c>
      <c r="G92" s="150">
        <f t="shared" si="9"/>
        <v>1.3348552370150968</v>
      </c>
      <c r="H92" s="146">
        <f t="shared" si="8"/>
        <v>-1.0843669281885427E-2</v>
      </c>
      <c r="I92" s="150">
        <f t="shared" si="10"/>
        <v>724.5</v>
      </c>
      <c r="J92" s="2">
        <v>43.62</v>
      </c>
      <c r="K92" s="2">
        <v>1.335</v>
      </c>
      <c r="L92" s="105">
        <f t="shared" si="12"/>
        <v>1.3345211457419839</v>
      </c>
      <c r="M92" s="18">
        <f t="shared" si="11"/>
        <v>-3.5869232810193372E-2</v>
      </c>
      <c r="N92" s="6">
        <f t="shared" si="6"/>
        <v>582.33000000000004</v>
      </c>
      <c r="O92" s="150"/>
      <c r="P92" s="150"/>
      <c r="Q92" s="150"/>
      <c r="R92" s="150"/>
      <c r="S92" s="150"/>
      <c r="T92" s="15"/>
      <c r="U92" s="15"/>
      <c r="V92" s="15"/>
    </row>
    <row r="93" spans="1:22" s="6" customFormat="1" ht="15" customHeight="1">
      <c r="A93" s="2"/>
      <c r="B93" s="2"/>
      <c r="C93" s="2"/>
      <c r="D93" s="2"/>
      <c r="E93" s="150">
        <v>55.13</v>
      </c>
      <c r="F93" s="150">
        <v>1.3400000000000101</v>
      </c>
      <c r="G93" s="150">
        <f t="shared" si="9"/>
        <v>1.3397668081799328</v>
      </c>
      <c r="H93" s="146">
        <f t="shared" si="8"/>
        <v>-1.7402374632634596E-2</v>
      </c>
      <c r="I93" s="150">
        <f t="shared" si="10"/>
        <v>738.74</v>
      </c>
      <c r="J93" s="2">
        <v>44.17</v>
      </c>
      <c r="K93" s="2">
        <v>1.34</v>
      </c>
      <c r="L93" s="105">
        <f t="shared" si="12"/>
        <v>1.3394815686346577</v>
      </c>
      <c r="M93" s="18">
        <f t="shared" si="11"/>
        <v>-3.8688907861369651E-2</v>
      </c>
      <c r="N93" s="6">
        <f t="shared" si="6"/>
        <v>591.88</v>
      </c>
      <c r="O93" s="150"/>
      <c r="P93" s="150"/>
      <c r="Q93" s="150"/>
      <c r="R93" s="150"/>
      <c r="S93" s="150"/>
      <c r="T93" s="15"/>
      <c r="U93" s="15"/>
      <c r="V93" s="15"/>
    </row>
    <row r="94" spans="1:22" s="6" customFormat="1" ht="15" customHeight="1">
      <c r="A94" s="2"/>
      <c r="B94" s="2"/>
      <c r="C94" s="2"/>
      <c r="D94" s="2"/>
      <c r="E94" s="150">
        <v>56.04</v>
      </c>
      <c r="F94" s="150">
        <v>1.34500000000001</v>
      </c>
      <c r="G94" s="150">
        <f t="shared" si="9"/>
        <v>1.3448968587642502</v>
      </c>
      <c r="H94" s="146">
        <f t="shared" si="8"/>
        <v>-7.6684933650347639E-3</v>
      </c>
      <c r="I94" s="150">
        <f t="shared" si="10"/>
        <v>753.74</v>
      </c>
      <c r="J94" s="2">
        <v>44.72</v>
      </c>
      <c r="K94" s="2">
        <v>1.345</v>
      </c>
      <c r="L94" s="105">
        <f t="shared" si="12"/>
        <v>1.3444734113554473</v>
      </c>
      <c r="M94" s="18">
        <f t="shared" si="11"/>
        <v>-3.9151572085701379E-2</v>
      </c>
      <c r="N94" s="6">
        <f t="shared" si="6"/>
        <v>601.48</v>
      </c>
      <c r="O94" s="150"/>
      <c r="P94" s="150"/>
      <c r="Q94" s="150"/>
      <c r="R94" s="150"/>
      <c r="S94" s="150"/>
      <c r="T94" s="15"/>
      <c r="U94" s="15"/>
      <c r="V94" s="15"/>
    </row>
    <row r="95" spans="1:22" s="6" customFormat="1" ht="15" customHeight="1">
      <c r="A95" s="2"/>
      <c r="B95" s="2"/>
      <c r="C95" s="2"/>
      <c r="D95" s="2"/>
      <c r="E95" s="150">
        <v>56.95</v>
      </c>
      <c r="F95" s="150">
        <v>1.3500000000000101</v>
      </c>
      <c r="G95" s="150">
        <f t="shared" si="9"/>
        <v>1.3499559228810505</v>
      </c>
      <c r="H95" s="146">
        <f t="shared" si="8"/>
        <v>-3.2649717747848385E-3</v>
      </c>
      <c r="I95" s="150">
        <f t="shared" si="10"/>
        <v>768.83</v>
      </c>
      <c r="J95" s="2">
        <v>45.26</v>
      </c>
      <c r="K95" s="2">
        <v>1.35</v>
      </c>
      <c r="L95" s="105">
        <f t="shared" si="12"/>
        <v>1.349405796327888</v>
      </c>
      <c r="M95" s="18">
        <f t="shared" si="11"/>
        <v>-4.4015086823114669E-2</v>
      </c>
      <c r="N95" s="6">
        <f t="shared" si="6"/>
        <v>611.01</v>
      </c>
      <c r="O95" s="150"/>
      <c r="P95" s="150"/>
      <c r="Q95" s="150"/>
      <c r="R95" s="150"/>
      <c r="S95" s="150"/>
      <c r="T95" s="15"/>
      <c r="U95" s="15"/>
      <c r="V95" s="15"/>
    </row>
    <row r="96" spans="1:22" s="6" customFormat="1" ht="15" customHeight="1">
      <c r="A96" s="2"/>
      <c r="B96" s="2"/>
      <c r="C96" s="2"/>
      <c r="D96" s="2"/>
      <c r="E96" s="150">
        <v>57.85</v>
      </c>
      <c r="F96" s="150">
        <v>1.35500000000001</v>
      </c>
      <c r="G96" s="150">
        <f t="shared" si="9"/>
        <v>1.3548876764271018</v>
      </c>
      <c r="H96" s="146">
        <f t="shared" si="8"/>
        <v>-8.289562576246072E-3</v>
      </c>
      <c r="I96" s="150">
        <f t="shared" si="10"/>
        <v>783.87</v>
      </c>
      <c r="J96" s="2">
        <v>45.8</v>
      </c>
      <c r="K96" s="2">
        <v>1.355</v>
      </c>
      <c r="L96" s="105">
        <f t="shared" si="12"/>
        <v>1.3543698978941261</v>
      </c>
      <c r="M96" s="18">
        <f t="shared" si="11"/>
        <v>-4.6502000433497157E-2</v>
      </c>
      <c r="N96" s="6">
        <f t="shared" si="6"/>
        <v>620.59</v>
      </c>
      <c r="O96" s="150"/>
      <c r="P96" s="150"/>
      <c r="Q96" s="150"/>
      <c r="R96" s="150"/>
      <c r="S96" s="150"/>
      <c r="T96" s="15"/>
      <c r="U96" s="15"/>
      <c r="V96" s="15"/>
    </row>
    <row r="97" spans="1:22" s="6" customFormat="1" ht="15" customHeight="1">
      <c r="A97" s="2"/>
      <c r="B97" s="2"/>
      <c r="C97" s="2"/>
      <c r="D97" s="2"/>
      <c r="E97" s="150">
        <v>58.78</v>
      </c>
      <c r="F97" s="150">
        <v>1.3600000000000101</v>
      </c>
      <c r="G97" s="150">
        <f t="shared" si="9"/>
        <v>1.3599070309535835</v>
      </c>
      <c r="H97" s="146">
        <f t="shared" si="8"/>
        <v>-6.8359592960763171E-3</v>
      </c>
      <c r="I97" s="150">
        <f t="shared" si="10"/>
        <v>799.41</v>
      </c>
      <c r="J97" s="2">
        <v>46.33</v>
      </c>
      <c r="K97" s="2">
        <v>1.36</v>
      </c>
      <c r="L97" s="105">
        <f t="shared" si="12"/>
        <v>1.3592735617503249</v>
      </c>
      <c r="M97" s="18">
        <f t="shared" si="11"/>
        <v>-5.341457718200153E-2</v>
      </c>
      <c r="N97" s="6">
        <f t="shared" si="6"/>
        <v>630.09</v>
      </c>
      <c r="O97" s="150"/>
      <c r="P97" s="150"/>
      <c r="Q97" s="150"/>
      <c r="R97" s="150"/>
      <c r="S97" s="150"/>
      <c r="T97" s="15"/>
      <c r="U97" s="15"/>
      <c r="V97" s="15"/>
    </row>
    <row r="98" spans="1:22" s="6" customFormat="1" ht="15" customHeight="1">
      <c r="A98" s="2"/>
      <c r="B98" s="2"/>
      <c r="C98" s="2"/>
      <c r="D98" s="2"/>
      <c r="E98" s="150">
        <v>59.69</v>
      </c>
      <c r="F98" s="150">
        <v>1.36500000000001</v>
      </c>
      <c r="G98" s="150">
        <f t="shared" si="9"/>
        <v>1.3647411923252448</v>
      </c>
      <c r="H98" s="146">
        <f t="shared" si="8"/>
        <v>-1.8960269213564713E-2</v>
      </c>
      <c r="I98" s="150">
        <f t="shared" si="10"/>
        <v>814.77</v>
      </c>
      <c r="J98" s="2">
        <v>46.86</v>
      </c>
      <c r="K98" s="2">
        <v>1.365</v>
      </c>
      <c r="L98" s="105">
        <f t="shared" si="12"/>
        <v>1.3642090350250746</v>
      </c>
      <c r="M98" s="18">
        <f t="shared" si="11"/>
        <v>-5.794615200918446E-2</v>
      </c>
      <c r="N98" s="6">
        <f t="shared" si="6"/>
        <v>639.64</v>
      </c>
      <c r="O98" s="150"/>
      <c r="P98" s="150"/>
      <c r="Q98" s="150"/>
      <c r="R98" s="150"/>
      <c r="S98" s="150"/>
      <c r="T98" s="15"/>
      <c r="U98" s="15"/>
      <c r="V98" s="15"/>
    </row>
    <row r="99" spans="1:22" s="6" customFormat="1" ht="15" customHeight="1">
      <c r="A99" s="2"/>
      <c r="B99" s="2"/>
      <c r="C99" s="2"/>
      <c r="D99" s="2"/>
      <c r="E99" s="150">
        <v>60.67</v>
      </c>
      <c r="F99" s="150">
        <v>1.3700000000000101</v>
      </c>
      <c r="G99" s="150">
        <f t="shared" si="9"/>
        <v>1.3698599878258835</v>
      </c>
      <c r="H99" s="146">
        <f t="shared" si="8"/>
        <v>-1.0219866724571071E-2</v>
      </c>
      <c r="I99" s="150">
        <f t="shared" si="10"/>
        <v>831.18</v>
      </c>
      <c r="J99" s="2">
        <v>47.39</v>
      </c>
      <c r="K99" s="2">
        <v>1.37</v>
      </c>
      <c r="L99" s="105">
        <f t="shared" si="12"/>
        <v>1.3691769003926153</v>
      </c>
      <c r="M99" s="18">
        <f t="shared" si="11"/>
        <v>-6.0080263312759334E-2</v>
      </c>
      <c r="N99" s="6">
        <f t="shared" si="6"/>
        <v>649.24</v>
      </c>
      <c r="O99" s="150"/>
      <c r="P99" s="150"/>
      <c r="Q99" s="150"/>
      <c r="R99" s="150"/>
      <c r="S99" s="150"/>
      <c r="T99" s="15"/>
      <c r="U99" s="15"/>
      <c r="V99" s="15"/>
    </row>
    <row r="100" spans="1:22" s="6" customFormat="1" ht="15" customHeight="1">
      <c r="A100" s="2"/>
      <c r="B100" s="2"/>
      <c r="C100" s="2"/>
      <c r="D100" s="2"/>
      <c r="E100" s="150">
        <v>61.69</v>
      </c>
      <c r="F100" s="150">
        <v>1.37500000000001</v>
      </c>
      <c r="G100" s="150">
        <f t="shared" si="9"/>
        <v>1.3750898338602464</v>
      </c>
      <c r="H100" s="146">
        <f t="shared" si="8"/>
        <v>6.5333716535578628E-3</v>
      </c>
      <c r="I100" s="150">
        <f t="shared" si="10"/>
        <v>848.24</v>
      </c>
      <c r="J100" s="2">
        <v>47.92</v>
      </c>
      <c r="K100" s="2">
        <v>1.375</v>
      </c>
      <c r="L100" s="105">
        <f t="shared" si="12"/>
        <v>1.3741777115689708</v>
      </c>
      <c r="M100" s="18">
        <f t="shared" si="11"/>
        <v>-5.9802794983938999E-2</v>
      </c>
      <c r="N100" s="6">
        <f t="shared" si="6"/>
        <v>658.9</v>
      </c>
      <c r="O100" s="150"/>
      <c r="P100" s="150"/>
      <c r="Q100" s="150"/>
      <c r="R100" s="150"/>
      <c r="S100" s="150"/>
      <c r="T100" s="15"/>
      <c r="U100" s="15"/>
      <c r="V100" s="15"/>
    </row>
    <row r="101" spans="1:22" s="6" customFormat="1" ht="15" customHeight="1">
      <c r="A101" s="2"/>
      <c r="B101" s="2"/>
      <c r="C101" s="2"/>
      <c r="D101" s="2"/>
      <c r="E101" s="150">
        <v>62.7</v>
      </c>
      <c r="F101" s="150">
        <v>1.3800000000000101</v>
      </c>
      <c r="G101" s="150">
        <f t="shared" si="9"/>
        <v>1.3801683737971666</v>
      </c>
      <c r="H101" s="146">
        <f t="shared" si="8"/>
        <v>1.2200999793949688E-2</v>
      </c>
      <c r="I101" s="150">
        <f t="shared" si="10"/>
        <v>865.26</v>
      </c>
      <c r="J101" s="2">
        <v>48.45</v>
      </c>
      <c r="K101" s="2">
        <v>1.38</v>
      </c>
      <c r="L101" s="105">
        <f t="shared" si="12"/>
        <v>1.3792119913462624</v>
      </c>
      <c r="M101" s="18">
        <f t="shared" si="11"/>
        <v>-5.7102076357790965E-2</v>
      </c>
      <c r="N101" s="6">
        <f t="shared" si="6"/>
        <v>668.61</v>
      </c>
      <c r="O101" s="150"/>
      <c r="P101" s="150"/>
      <c r="Q101" s="150"/>
      <c r="R101" s="150"/>
      <c r="S101" s="150"/>
      <c r="T101" s="15"/>
      <c r="U101" s="15"/>
      <c r="V101" s="15"/>
    </row>
    <row r="102" spans="1:22" s="6" customFormat="1" ht="15" customHeight="1">
      <c r="A102" s="2"/>
      <c r="B102" s="2"/>
      <c r="C102" s="2"/>
      <c r="D102" s="2"/>
      <c r="E102" s="150">
        <v>63.72</v>
      </c>
      <c r="F102" s="150">
        <v>1.38500000000001</v>
      </c>
      <c r="G102" s="150">
        <f t="shared" si="9"/>
        <v>1.385194721784736</v>
      </c>
      <c r="H102" s="146">
        <f t="shared" si="8"/>
        <v>1.4059334637257314E-2</v>
      </c>
      <c r="I102" s="150">
        <f t="shared" si="10"/>
        <v>882.52</v>
      </c>
      <c r="J102" s="2">
        <v>48.97</v>
      </c>
      <c r="K102" s="2">
        <v>1.385</v>
      </c>
      <c r="L102" s="105">
        <f t="shared" si="12"/>
        <v>1.3841842853334627</v>
      </c>
      <c r="M102" s="18">
        <f t="shared" si="11"/>
        <v>-5.8896365814966982E-2</v>
      </c>
      <c r="N102" s="6">
        <f t="shared" si="6"/>
        <v>678.23</v>
      </c>
      <c r="O102" s="150"/>
      <c r="P102" s="150"/>
      <c r="Q102" s="150"/>
      <c r="R102" s="150"/>
      <c r="S102" s="150"/>
      <c r="T102" s="15"/>
      <c r="U102" s="15"/>
      <c r="V102" s="15"/>
    </row>
    <row r="103" spans="1:22" s="6" customFormat="1" ht="15" customHeight="1">
      <c r="A103" s="2"/>
      <c r="B103" s="2"/>
      <c r="C103" s="2"/>
      <c r="D103" s="2"/>
      <c r="E103" s="150">
        <v>64.739999999999995</v>
      </c>
      <c r="F103" s="150">
        <v>1.3900000000000099</v>
      </c>
      <c r="G103" s="150">
        <f t="shared" si="9"/>
        <v>1.3901168938853226</v>
      </c>
      <c r="H103" s="146">
        <f t="shared" si="8"/>
        <v>8.409632036882192E-3</v>
      </c>
      <c r="I103" s="150">
        <f t="shared" si="10"/>
        <v>899.89</v>
      </c>
      <c r="J103" s="2">
        <v>49.48</v>
      </c>
      <c r="K103" s="2">
        <v>1.3900000000000099</v>
      </c>
      <c r="L103" s="105">
        <f t="shared" si="12"/>
        <v>1.3890931258642054</v>
      </c>
      <c r="M103" s="18">
        <f t="shared" si="11"/>
        <v>-6.5242743583055693E-2</v>
      </c>
      <c r="N103" s="6">
        <f t="shared" si="6"/>
        <v>687.77</v>
      </c>
      <c r="O103" s="150"/>
      <c r="P103" s="150"/>
      <c r="Q103" s="150"/>
      <c r="R103" s="150"/>
      <c r="S103" s="150"/>
      <c r="T103" s="15"/>
      <c r="U103" s="15"/>
      <c r="V103" s="15"/>
    </row>
    <row r="104" spans="1:22" s="6" customFormat="1" ht="15" customHeight="1">
      <c r="A104" s="2"/>
      <c r="B104" s="2"/>
      <c r="C104" s="2"/>
      <c r="D104" s="2"/>
      <c r="E104" s="150">
        <v>65.84</v>
      </c>
      <c r="F104" s="150">
        <v>1.39500000000001</v>
      </c>
      <c r="G104" s="150">
        <f t="shared" si="9"/>
        <v>1.3953073070704014</v>
      </c>
      <c r="H104" s="146">
        <f t="shared" si="8"/>
        <v>2.2029180673218036E-2</v>
      </c>
      <c r="I104" s="150">
        <f t="shared" si="10"/>
        <v>918.47</v>
      </c>
      <c r="J104" s="2">
        <v>49.99</v>
      </c>
      <c r="K104" s="2">
        <v>1.395</v>
      </c>
      <c r="L104" s="105">
        <f t="shared" si="12"/>
        <v>1.3940341982014013</v>
      </c>
      <c r="M104" s="18">
        <f t="shared" si="11"/>
        <v>-6.923310384220295E-2</v>
      </c>
      <c r="N104" s="6">
        <f t="shared" si="6"/>
        <v>697.36</v>
      </c>
      <c r="O104" s="150"/>
      <c r="P104" s="150"/>
      <c r="Q104" s="150"/>
      <c r="R104" s="150"/>
      <c r="S104" s="150"/>
      <c r="T104" s="15"/>
      <c r="U104" s="15"/>
      <c r="V104" s="15"/>
    </row>
    <row r="105" spans="1:22" s="6" customFormat="1" ht="15" customHeight="1">
      <c r="A105" s="2"/>
      <c r="B105" s="2"/>
      <c r="C105" s="2"/>
      <c r="D105" s="2"/>
      <c r="E105" s="150">
        <v>66.97</v>
      </c>
      <c r="F105" s="150">
        <v>1.4000000000000099</v>
      </c>
      <c r="G105" s="150">
        <f t="shared" si="9"/>
        <v>1.4005111734823914</v>
      </c>
      <c r="H105" s="146">
        <f t="shared" si="8"/>
        <v>3.6512391598678279E-2</v>
      </c>
      <c r="I105" s="150">
        <f t="shared" si="10"/>
        <v>937.58</v>
      </c>
      <c r="J105" s="2">
        <v>50.5</v>
      </c>
      <c r="K105" s="2">
        <v>1.4000000000000099</v>
      </c>
      <c r="L105" s="105">
        <f t="shared" si="12"/>
        <v>1.3990078431154036</v>
      </c>
      <c r="M105" s="18">
        <f t="shared" si="11"/>
        <v>-7.0868348900449421E-2</v>
      </c>
      <c r="N105" s="6">
        <f t="shared" si="6"/>
        <v>707</v>
      </c>
      <c r="O105" s="150"/>
      <c r="P105" s="150"/>
      <c r="Q105" s="150"/>
      <c r="R105" s="150"/>
      <c r="S105" s="150"/>
      <c r="T105" s="15"/>
      <c r="U105" s="15"/>
      <c r="V105" s="15"/>
    </row>
    <row r="106" spans="1:22" s="6" customFormat="1" ht="15" customHeight="1">
      <c r="A106" s="2"/>
      <c r="B106" s="2"/>
      <c r="C106" s="2"/>
      <c r="D106" s="2"/>
      <c r="E106" s="150">
        <v>68.099999999999994</v>
      </c>
      <c r="F106" s="150">
        <v>1.40500000000001</v>
      </c>
      <c r="G106" s="150">
        <f t="shared" si="9"/>
        <v>1.40558480744076</v>
      </c>
      <c r="H106" s="146">
        <f t="shared" si="8"/>
        <v>4.1623305391455721E-2</v>
      </c>
      <c r="I106" s="150">
        <f t="shared" si="10"/>
        <v>956.81</v>
      </c>
      <c r="J106" s="2">
        <v>51.01</v>
      </c>
      <c r="K106" s="2">
        <v>1.405</v>
      </c>
      <c r="L106" s="105">
        <f t="shared" si="12"/>
        <v>1.4040143665950151</v>
      </c>
      <c r="M106" s="18">
        <f t="shared" si="11"/>
        <v>-7.0151843771168704E-2</v>
      </c>
      <c r="N106" s="6">
        <f t="shared" si="6"/>
        <v>716.69</v>
      </c>
      <c r="O106" s="150"/>
      <c r="P106" s="150"/>
      <c r="Q106" s="150"/>
      <c r="R106" s="150"/>
      <c r="S106" s="150"/>
      <c r="T106" s="15"/>
      <c r="U106" s="15"/>
      <c r="V106" s="15"/>
    </row>
    <row r="107" spans="1:22" s="6" customFormat="1" ht="15" customHeight="1">
      <c r="A107" s="2"/>
      <c r="B107" s="2"/>
      <c r="C107" s="2"/>
      <c r="D107" s="2"/>
      <c r="E107" s="150">
        <v>69.23</v>
      </c>
      <c r="F107" s="150">
        <v>1.4100000000000099</v>
      </c>
      <c r="G107" s="150">
        <f t="shared" si="9"/>
        <v>1.4105282647541364</v>
      </c>
      <c r="H107" s="146">
        <f t="shared" si="8"/>
        <v>3.746558539904115E-2</v>
      </c>
      <c r="I107" s="150">
        <f t="shared" si="10"/>
        <v>976.14</v>
      </c>
      <c r="J107" s="2">
        <v>51.52</v>
      </c>
      <c r="K107" s="2">
        <v>1.4100000000000099</v>
      </c>
      <c r="L107" s="105">
        <f t="shared" si="12"/>
        <v>1.4090540382257299</v>
      </c>
      <c r="M107" s="18">
        <f t="shared" si="11"/>
        <v>-6.7089487537585965E-2</v>
      </c>
      <c r="N107" s="6">
        <f t="shared" si="6"/>
        <v>726.43</v>
      </c>
      <c r="O107" s="150"/>
      <c r="P107" s="150"/>
      <c r="Q107" s="150"/>
      <c r="R107" s="150"/>
      <c r="S107" s="150"/>
      <c r="T107" s="15"/>
      <c r="U107" s="15"/>
      <c r="V107" s="15"/>
    </row>
    <row r="108" spans="1:22" s="6" customFormat="1" ht="15" customHeight="1">
      <c r="A108" s="2"/>
      <c r="B108" s="2"/>
      <c r="C108" s="2"/>
      <c r="D108" s="2"/>
      <c r="E108" s="150">
        <v>70.39</v>
      </c>
      <c r="F108" s="150">
        <v>1.41500000000001</v>
      </c>
      <c r="G108" s="150">
        <f t="shared" si="9"/>
        <v>1.4154681308939971</v>
      </c>
      <c r="H108" s="146">
        <f t="shared" si="8"/>
        <v>3.3083455405449769E-2</v>
      </c>
      <c r="I108" s="150">
        <f t="shared" si="10"/>
        <v>996.02</v>
      </c>
      <c r="J108" s="2">
        <v>52.02</v>
      </c>
      <c r="K108" s="2">
        <v>1.415</v>
      </c>
      <c r="L108" s="105">
        <f t="shared" si="12"/>
        <v>1.4140272958542921</v>
      </c>
      <c r="M108" s="18">
        <f t="shared" si="11"/>
        <v>-6.8742342452857708E-2</v>
      </c>
      <c r="N108" s="6">
        <f t="shared" si="6"/>
        <v>736.08</v>
      </c>
      <c r="O108" s="150"/>
      <c r="P108" s="150"/>
      <c r="Q108" s="150"/>
      <c r="R108" s="150"/>
      <c r="S108" s="150"/>
      <c r="T108" s="15"/>
      <c r="U108" s="15"/>
      <c r="V108" s="15"/>
    </row>
    <row r="109" spans="1:22" s="6" customFormat="1" ht="15" customHeight="1">
      <c r="A109" s="2"/>
      <c r="B109" s="2"/>
      <c r="C109" s="2"/>
      <c r="D109" s="2"/>
      <c r="E109" s="150">
        <v>71.63</v>
      </c>
      <c r="F109" s="150">
        <v>1.4200000000000099</v>
      </c>
      <c r="G109" s="150">
        <f t="shared" si="9"/>
        <v>1.4205989183482335</v>
      </c>
      <c r="H109" s="146">
        <f t="shared" si="8"/>
        <v>4.2177348466447939E-2</v>
      </c>
      <c r="I109" s="150">
        <f t="shared" si="10"/>
        <v>1017.15</v>
      </c>
      <c r="J109" s="2">
        <v>52.51</v>
      </c>
      <c r="K109" s="2">
        <v>1.4200000000000099</v>
      </c>
      <c r="L109" s="105">
        <f t="shared" si="12"/>
        <v>1.41893239073221</v>
      </c>
      <c r="M109" s="18">
        <f t="shared" si="11"/>
        <v>-7.5183751253514841E-2</v>
      </c>
      <c r="N109" s="6">
        <f t="shared" si="6"/>
        <v>745.64</v>
      </c>
      <c r="O109" s="150"/>
      <c r="P109" s="150"/>
      <c r="Q109" s="150"/>
      <c r="R109" s="150"/>
      <c r="S109" s="150"/>
      <c r="T109" s="15"/>
      <c r="U109" s="15"/>
      <c r="V109" s="15"/>
    </row>
    <row r="110" spans="1:22" s="6" customFormat="1" ht="15" customHeight="1">
      <c r="A110" s="2"/>
      <c r="B110" s="2"/>
      <c r="C110" s="2"/>
      <c r="D110" s="2"/>
      <c r="E110" s="150">
        <v>72.86</v>
      </c>
      <c r="F110" s="150">
        <v>1.42500000000001</v>
      </c>
      <c r="G110" s="150">
        <f t="shared" si="9"/>
        <v>1.4255375116310924</v>
      </c>
      <c r="H110" s="146">
        <f t="shared" si="8"/>
        <v>3.7720114461922478E-2</v>
      </c>
      <c r="I110" s="150">
        <f t="shared" si="10"/>
        <v>1038.26</v>
      </c>
      <c r="J110" s="2">
        <v>53.01</v>
      </c>
      <c r="K110" s="2">
        <v>1.425</v>
      </c>
      <c r="L110" s="105">
        <f t="shared" si="12"/>
        <v>1.4239696719515846</v>
      </c>
      <c r="M110" s="18">
        <f t="shared" si="11"/>
        <v>-7.2303722695818071E-2</v>
      </c>
      <c r="N110" s="6">
        <f t="shared" si="6"/>
        <v>755.39</v>
      </c>
      <c r="O110" s="150"/>
      <c r="P110" s="150"/>
      <c r="Q110" s="150"/>
      <c r="R110" s="150"/>
      <c r="S110" s="150"/>
      <c r="T110" s="15"/>
      <c r="U110" s="15"/>
      <c r="V110" s="15"/>
    </row>
    <row r="111" spans="1:22" s="6" customFormat="1" ht="15" customHeight="1">
      <c r="A111" s="2"/>
      <c r="B111" s="2"/>
      <c r="C111" s="2"/>
      <c r="D111" s="2"/>
      <c r="E111" s="150">
        <v>74.09</v>
      </c>
      <c r="F111" s="150">
        <v>1.4300000000000099</v>
      </c>
      <c r="G111" s="150">
        <f t="shared" si="9"/>
        <v>1.4303287572219856</v>
      </c>
      <c r="H111" s="146">
        <f t="shared" si="8"/>
        <v>2.299001552277417E-2</v>
      </c>
      <c r="I111" s="150">
        <f t="shared" si="10"/>
        <v>1059.49</v>
      </c>
      <c r="J111" s="2">
        <v>53.5</v>
      </c>
      <c r="K111" s="2">
        <v>1.4300000000000099</v>
      </c>
      <c r="L111" s="105">
        <f t="shared" si="12"/>
        <v>1.4289377481770875</v>
      </c>
      <c r="M111" s="18">
        <f t="shared" si="11"/>
        <v>-7.4283344260307943E-2</v>
      </c>
      <c r="N111" s="6">
        <f t="shared" si="6"/>
        <v>765.05</v>
      </c>
      <c r="O111" s="150"/>
      <c r="P111" s="150"/>
      <c r="Q111" s="150"/>
      <c r="R111" s="150"/>
      <c r="S111" s="150"/>
      <c r="T111" s="15"/>
      <c r="U111" s="15"/>
      <c r="V111" s="15"/>
    </row>
    <row r="112" spans="1:22" s="6" customFormat="1" ht="15" customHeight="1">
      <c r="A112" s="2"/>
      <c r="B112" s="2"/>
      <c r="C112" s="2"/>
      <c r="D112" s="2"/>
      <c r="E112" s="150">
        <v>75.349999999999994</v>
      </c>
      <c r="F112" s="150">
        <v>1.43500000000001</v>
      </c>
      <c r="G112" s="150">
        <f t="shared" si="9"/>
        <v>1.4350878991972951</v>
      </c>
      <c r="H112" s="146">
        <f t="shared" si="8"/>
        <v>6.1253796017437922E-3</v>
      </c>
      <c r="I112" s="150">
        <f t="shared" si="10"/>
        <v>1081.27</v>
      </c>
      <c r="J112" s="2">
        <v>54</v>
      </c>
      <c r="K112" s="2">
        <v>1.43500000000001</v>
      </c>
      <c r="L112" s="105">
        <f t="shared" si="12"/>
        <v>1.4340394607563911</v>
      </c>
      <c r="M112" s="18">
        <f t="shared" si="11"/>
        <v>-6.6936532656371714E-2</v>
      </c>
      <c r="N112" s="6">
        <f t="shared" si="6"/>
        <v>774.9</v>
      </c>
      <c r="O112" s="150"/>
      <c r="P112" s="150"/>
      <c r="Q112" s="150"/>
      <c r="R112" s="150"/>
      <c r="S112" s="150"/>
      <c r="T112" s="15"/>
      <c r="U112" s="15"/>
      <c r="V112" s="15"/>
    </row>
    <row r="113" spans="1:22" s="6" customFormat="1" ht="15" customHeight="1">
      <c r="A113" s="2"/>
      <c r="B113" s="2"/>
      <c r="C113" s="2"/>
      <c r="D113" s="2"/>
      <c r="E113" s="150">
        <v>76.709999999999994</v>
      </c>
      <c r="F113" s="150">
        <v>1.4400000000000099</v>
      </c>
      <c r="G113" s="150">
        <f t="shared" si="9"/>
        <v>1.4400611074628178</v>
      </c>
      <c r="H113" s="146">
        <f t="shared" si="8"/>
        <v>4.2435738061008237E-3</v>
      </c>
      <c r="I113" s="150">
        <f t="shared" si="10"/>
        <v>1104.6199999999999</v>
      </c>
      <c r="J113" s="2">
        <v>54.49</v>
      </c>
      <c r="K113" s="2">
        <v>1.4400000000000099</v>
      </c>
      <c r="L113" s="105">
        <f t="shared" si="12"/>
        <v>1.4390707620158145</v>
      </c>
      <c r="M113" s="18">
        <f t="shared" si="11"/>
        <v>-6.4530415569125879E-2</v>
      </c>
      <c r="N113" s="6">
        <f t="shared" si="6"/>
        <v>784.66</v>
      </c>
      <c r="O113" s="150"/>
      <c r="P113" s="150"/>
      <c r="Q113" s="150"/>
      <c r="R113" s="150"/>
      <c r="S113" s="150"/>
      <c r="T113" s="15"/>
      <c r="U113" s="15"/>
      <c r="V113" s="15"/>
    </row>
    <row r="114" spans="1:22" s="6" customFormat="1" ht="15" customHeight="1">
      <c r="A114" s="2"/>
      <c r="B114" s="2"/>
      <c r="C114" s="2"/>
      <c r="D114" s="2"/>
      <c r="E114" s="150">
        <v>78.069999999999993</v>
      </c>
      <c r="F114" s="150">
        <v>1.4450000000000101</v>
      </c>
      <c r="G114" s="150">
        <f t="shared" si="9"/>
        <v>1.4448715644710608</v>
      </c>
      <c r="H114" s="146">
        <f t="shared" si="8"/>
        <v>-8.8882718996024009E-3</v>
      </c>
      <c r="I114" s="150">
        <f t="shared" si="10"/>
        <v>1128.1099999999999</v>
      </c>
      <c r="J114" s="2">
        <v>54.97</v>
      </c>
      <c r="K114" s="2">
        <v>1.4450000000000101</v>
      </c>
      <c r="L114" s="105">
        <f t="shared" si="12"/>
        <v>1.4440297160143045</v>
      </c>
      <c r="M114" s="18">
        <f t="shared" si="11"/>
        <v>-6.7147680671662754E-2</v>
      </c>
      <c r="N114" s="6">
        <f t="shared" si="6"/>
        <v>794.32</v>
      </c>
      <c r="O114" s="150"/>
      <c r="P114" s="150"/>
      <c r="Q114" s="150"/>
      <c r="R114" s="150"/>
      <c r="S114" s="150"/>
      <c r="T114" s="15"/>
      <c r="U114" s="15"/>
      <c r="V114" s="15"/>
    </row>
    <row r="115" spans="1:22" s="6" customFormat="1" ht="15" customHeight="1">
      <c r="A115" s="2"/>
      <c r="B115" s="2"/>
      <c r="C115" s="2"/>
      <c r="D115" s="2"/>
      <c r="E115" s="150">
        <v>79.430000000000007</v>
      </c>
      <c r="F115" s="150">
        <v>1.4500000000000099</v>
      </c>
      <c r="G115" s="150">
        <f t="shared" si="9"/>
        <v>1.4495278896331749</v>
      </c>
      <c r="H115" s="146">
        <f t="shared" si="8"/>
        <v>-3.2559335643795116E-2</v>
      </c>
      <c r="I115" s="150">
        <f t="shared" si="10"/>
        <v>1151.74</v>
      </c>
      <c r="J115" s="2">
        <v>55.45</v>
      </c>
      <c r="K115" s="2">
        <v>1.4500000000000099</v>
      </c>
      <c r="L115" s="105">
        <f t="shared" si="12"/>
        <v>1.4490186313529108</v>
      </c>
      <c r="M115" s="18">
        <f t="shared" si="11"/>
        <v>-6.7680596351667816E-2</v>
      </c>
      <c r="N115" s="6">
        <f t="shared" si="6"/>
        <v>804.03</v>
      </c>
      <c r="O115" s="150"/>
      <c r="P115" s="150"/>
      <c r="Q115" s="150"/>
      <c r="R115" s="150"/>
      <c r="S115" s="150"/>
      <c r="T115" s="15"/>
      <c r="U115" s="15"/>
      <c r="V115" s="15"/>
    </row>
    <row r="116" spans="1:22" s="6" customFormat="1" ht="15" customHeight="1">
      <c r="A116" s="2"/>
      <c r="B116" s="2"/>
      <c r="C116" s="2"/>
      <c r="D116" s="2"/>
      <c r="E116" s="150">
        <v>80.88</v>
      </c>
      <c r="F116" s="150">
        <v>1.4550000000000101</v>
      </c>
      <c r="G116" s="150">
        <f t="shared" si="9"/>
        <v>1.4543338607893768</v>
      </c>
      <c r="H116" s="146">
        <f t="shared" si="8"/>
        <v>-4.5782763617408517E-2</v>
      </c>
      <c r="I116" s="150">
        <f t="shared" si="10"/>
        <v>1176.8</v>
      </c>
      <c r="J116" s="2">
        <v>55.93</v>
      </c>
      <c r="K116" s="2">
        <v>1.4550000000000101</v>
      </c>
      <c r="L116" s="105">
        <f t="shared" si="12"/>
        <v>1.454037410202353</v>
      </c>
      <c r="M116" s="18">
        <f t="shared" si="11"/>
        <v>-6.6157374409419836E-2</v>
      </c>
      <c r="N116" s="6">
        <f t="shared" si="6"/>
        <v>813.78</v>
      </c>
      <c r="O116" s="150"/>
      <c r="P116" s="150"/>
      <c r="Q116" s="150"/>
      <c r="R116" s="150"/>
      <c r="S116" s="150"/>
      <c r="T116" s="15"/>
      <c r="U116" s="15"/>
      <c r="V116" s="15"/>
    </row>
    <row r="117" spans="1:22" s="6" customFormat="1" ht="15" customHeight="1">
      <c r="A117" s="2"/>
      <c r="B117" s="2"/>
      <c r="C117" s="2"/>
      <c r="D117" s="2"/>
      <c r="E117" s="150">
        <v>82.39</v>
      </c>
      <c r="F117" s="150">
        <v>1.46000000000001</v>
      </c>
      <c r="G117" s="150">
        <f t="shared" si="9"/>
        <v>1.4591795541381649</v>
      </c>
      <c r="H117" s="146">
        <f t="shared" si="8"/>
        <v>-5.6194922044180626E-2</v>
      </c>
      <c r="I117" s="150">
        <f t="shared" si="10"/>
        <v>1202.8900000000001</v>
      </c>
      <c r="J117" s="2">
        <v>56.41</v>
      </c>
      <c r="K117" s="2">
        <v>1.46000000000001</v>
      </c>
      <c r="L117" s="105">
        <f t="shared" si="12"/>
        <v>1.4590859138178731</v>
      </c>
      <c r="M117" s="18">
        <f t="shared" si="11"/>
        <v>-6.260864261211202E-2</v>
      </c>
      <c r="N117" s="6">
        <f t="shared" si="6"/>
        <v>823.59</v>
      </c>
      <c r="O117" s="150"/>
      <c r="P117" s="150"/>
      <c r="Q117" s="150"/>
      <c r="R117" s="150"/>
      <c r="S117" s="150"/>
      <c r="T117" s="15"/>
      <c r="U117" s="15"/>
      <c r="V117" s="15"/>
    </row>
    <row r="118" spans="1:22" s="6" customFormat="1" ht="15" customHeight="1">
      <c r="A118" s="2"/>
      <c r="B118" s="2"/>
      <c r="C118" s="2"/>
      <c r="D118" s="2"/>
      <c r="E118" s="150">
        <v>83.91</v>
      </c>
      <c r="F118" s="150">
        <v>1.4650000000000101</v>
      </c>
      <c r="G118" s="150">
        <f t="shared" si="9"/>
        <v>1.463911240495273</v>
      </c>
      <c r="H118" s="146">
        <f t="shared" si="8"/>
        <v>-7.4318054930858204E-2</v>
      </c>
      <c r="I118" s="150">
        <f t="shared" si="10"/>
        <v>1229.28</v>
      </c>
      <c r="J118" s="2">
        <v>56.89</v>
      </c>
      <c r="K118" s="2">
        <v>1.4650000000000101</v>
      </c>
      <c r="L118" s="105">
        <f t="shared" si="12"/>
        <v>1.4641639613415494</v>
      </c>
      <c r="M118" s="18">
        <f t="shared" si="11"/>
        <v>-5.7067485219160954E-2</v>
      </c>
      <c r="N118" s="6">
        <f t="shared" si="6"/>
        <v>833.44</v>
      </c>
      <c r="O118" s="150"/>
      <c r="P118" s="150"/>
      <c r="Q118" s="150"/>
      <c r="R118" s="150"/>
      <c r="S118" s="150"/>
      <c r="T118" s="15"/>
      <c r="U118" s="15"/>
      <c r="V118" s="15"/>
    </row>
    <row r="119" spans="1:22" s="6" customFormat="1" ht="15" customHeight="1">
      <c r="A119" s="2"/>
      <c r="B119" s="2"/>
      <c r="C119" s="2"/>
      <c r="D119" s="2"/>
      <c r="E119" s="150">
        <v>85.5</v>
      </c>
      <c r="F119" s="150">
        <v>1.47000000000001</v>
      </c>
      <c r="G119" s="150">
        <f t="shared" si="9"/>
        <v>1.4687263606345893</v>
      </c>
      <c r="H119" s="146">
        <f t="shared" si="8"/>
        <v>-8.664213370208694E-2</v>
      </c>
      <c r="I119" s="150">
        <f t="shared" si="10"/>
        <v>1256.8499999999999</v>
      </c>
      <c r="J119" s="2">
        <v>57.36</v>
      </c>
      <c r="K119" s="2">
        <v>1.47000000000001</v>
      </c>
      <c r="L119" s="105">
        <f t="shared" si="12"/>
        <v>1.4691646277990646</v>
      </c>
      <c r="M119" s="18">
        <f t="shared" si="11"/>
        <v>-5.6828040880633417E-2</v>
      </c>
      <c r="N119" s="6">
        <f t="shared" si="6"/>
        <v>843.19</v>
      </c>
      <c r="O119" s="150"/>
      <c r="P119" s="150"/>
      <c r="Q119" s="150"/>
      <c r="R119" s="150"/>
      <c r="S119" s="150"/>
      <c r="T119" s="15"/>
      <c r="U119" s="15"/>
      <c r="V119" s="15"/>
    </row>
    <row r="120" spans="1:22" s="6" customFormat="1" ht="15" customHeight="1">
      <c r="A120" s="2"/>
      <c r="B120" s="2"/>
      <c r="C120" s="2"/>
      <c r="D120" s="2"/>
      <c r="E120" s="150">
        <v>87.29</v>
      </c>
      <c r="F120" s="150">
        <v>1.4750000000000101</v>
      </c>
      <c r="G120" s="150">
        <f t="shared" si="9"/>
        <v>1.4740153411867569</v>
      </c>
      <c r="H120" s="146">
        <f t="shared" si="8"/>
        <v>-6.67565297120781E-2</v>
      </c>
      <c r="I120" s="150">
        <f t="shared" si="10"/>
        <v>1287.53</v>
      </c>
      <c r="J120" s="2">
        <v>57.84</v>
      </c>
      <c r="K120" s="2">
        <v>1.4750000000000101</v>
      </c>
      <c r="L120" s="105">
        <f t="shared" si="12"/>
        <v>1.4743004439396969</v>
      </c>
      <c r="M120" s="18">
        <f t="shared" si="11"/>
        <v>-4.7427529512754488E-2</v>
      </c>
      <c r="N120" s="6">
        <f t="shared" si="6"/>
        <v>853.14</v>
      </c>
      <c r="O120" s="150"/>
      <c r="P120" s="150"/>
      <c r="Q120" s="150"/>
      <c r="R120" s="150"/>
      <c r="S120" s="150"/>
      <c r="T120" s="15"/>
      <c r="U120" s="15"/>
      <c r="V120" s="15"/>
    </row>
    <row r="121" spans="1:22" s="6" customFormat="1" ht="15" customHeight="1">
      <c r="A121" s="2"/>
      <c r="B121" s="2"/>
      <c r="C121" s="2"/>
      <c r="D121" s="2"/>
      <c r="E121" s="150">
        <v>89.07</v>
      </c>
      <c r="F121" s="150">
        <v>1.48000000000001</v>
      </c>
      <c r="G121" s="150">
        <f t="shared" si="9"/>
        <v>1.4791768885884629</v>
      </c>
      <c r="H121" s="146">
        <f t="shared" si="8"/>
        <v>-5.5615635915345386E-2</v>
      </c>
      <c r="I121" s="150">
        <f t="shared" si="10"/>
        <v>1318.24</v>
      </c>
      <c r="J121" s="2">
        <v>58.31</v>
      </c>
      <c r="K121" s="2">
        <v>1.48000000000001</v>
      </c>
      <c r="L121" s="105">
        <f t="shared" si="12"/>
        <v>1.4793571179530303</v>
      </c>
      <c r="M121" s="18">
        <f t="shared" si="11"/>
        <v>-4.3437976147277353E-2</v>
      </c>
      <c r="N121" s="6">
        <f t="shared" si="6"/>
        <v>862.99</v>
      </c>
      <c r="O121" s="150"/>
      <c r="P121" s="150"/>
      <c r="Q121" s="150"/>
      <c r="R121" s="150"/>
      <c r="S121" s="150"/>
      <c r="T121" s="15"/>
      <c r="U121" s="15"/>
      <c r="V121" s="15"/>
    </row>
    <row r="122" spans="1:22" s="6" customFormat="1" ht="15" customHeight="1">
      <c r="A122" s="2"/>
      <c r="B122" s="2"/>
      <c r="C122" s="2"/>
      <c r="D122" s="2"/>
      <c r="E122" s="150">
        <v>91.13</v>
      </c>
      <c r="F122" s="150">
        <v>1.4850000000000101</v>
      </c>
      <c r="G122" s="150">
        <f t="shared" si="9"/>
        <v>1.4850902707112474</v>
      </c>
      <c r="H122" s="146">
        <f t="shared" si="8"/>
        <v>6.0788357735588952E-3</v>
      </c>
      <c r="I122" s="150">
        <f t="shared" si="10"/>
        <v>1353.28</v>
      </c>
      <c r="J122" s="2">
        <v>58.78</v>
      </c>
      <c r="K122" s="2">
        <v>1.4850000000000101</v>
      </c>
      <c r="L122" s="105">
        <f t="shared" si="12"/>
        <v>1.4844410128693974</v>
      </c>
      <c r="M122" s="18">
        <f t="shared" si="11"/>
        <v>-3.7642231017686115E-2</v>
      </c>
      <c r="N122" s="6">
        <f t="shared" si="6"/>
        <v>872.88</v>
      </c>
      <c r="O122" s="150"/>
      <c r="P122" s="150"/>
      <c r="Q122" s="150"/>
      <c r="R122" s="150"/>
      <c r="S122" s="150"/>
      <c r="T122" s="15"/>
      <c r="U122" s="15"/>
      <c r="V122" s="15"/>
    </row>
    <row r="123" spans="1:22" s="6" customFormat="1" ht="15" customHeight="1">
      <c r="A123" s="2"/>
      <c r="B123" s="2"/>
      <c r="C123" s="2"/>
      <c r="D123" s="2"/>
      <c r="E123" s="150">
        <v>93.49</v>
      </c>
      <c r="F123" s="150">
        <v>1.49000000000001</v>
      </c>
      <c r="G123" s="150">
        <f t="shared" si="9"/>
        <v>1.4918864013109825</v>
      </c>
      <c r="H123" s="146">
        <f t="shared" si="8"/>
        <v>0.12660411483036876</v>
      </c>
      <c r="I123" s="150">
        <f t="shared" si="10"/>
        <v>1393</v>
      </c>
      <c r="J123" s="2">
        <v>59.24</v>
      </c>
      <c r="K123" s="2">
        <v>1.49000000000001</v>
      </c>
      <c r="L123" s="105">
        <f t="shared" si="12"/>
        <v>1.4894427311316003</v>
      </c>
      <c r="M123" s="18">
        <f t="shared" si="11"/>
        <v>-3.7400595195280092E-2</v>
      </c>
      <c r="N123" s="6">
        <f t="shared" si="6"/>
        <v>882.68</v>
      </c>
      <c r="O123" s="150"/>
      <c r="P123" s="150"/>
      <c r="Q123" s="150"/>
      <c r="R123" s="150"/>
      <c r="S123" s="150"/>
      <c r="T123" s="15"/>
      <c r="U123" s="15"/>
      <c r="V123" s="15"/>
    </row>
    <row r="124" spans="1:22" s="6" customFormat="1" ht="15" customHeight="1">
      <c r="A124" s="2"/>
      <c r="B124" s="2"/>
      <c r="C124" s="2"/>
      <c r="D124" s="2"/>
      <c r="E124" s="150">
        <v>95.46</v>
      </c>
      <c r="F124" s="150">
        <v>1.4950000000000001</v>
      </c>
      <c r="G124" s="150">
        <f t="shared" si="9"/>
        <v>1.4976720391851059</v>
      </c>
      <c r="H124" s="146">
        <f t="shared" si="8"/>
        <v>0.17873171806727989</v>
      </c>
      <c r="I124" s="150">
        <f t="shared" si="10"/>
        <v>1427.13</v>
      </c>
      <c r="J124" s="2">
        <v>59.7</v>
      </c>
      <c r="K124" s="2">
        <v>1.4950000000000101</v>
      </c>
      <c r="L124" s="105">
        <f t="shared" si="12"/>
        <v>1.4944697585283373</v>
      </c>
      <c r="M124" s="18">
        <f t="shared" si="11"/>
        <v>-3.5467656968079943E-2</v>
      </c>
      <c r="N124" s="6">
        <f t="shared" si="6"/>
        <v>892.52</v>
      </c>
      <c r="O124" s="150"/>
      <c r="P124" s="150"/>
      <c r="Q124" s="150"/>
      <c r="R124" s="150"/>
      <c r="S124" s="150"/>
      <c r="T124" s="15"/>
      <c r="U124" s="15"/>
      <c r="V124" s="15"/>
    </row>
    <row r="125" spans="1:22" s="6" customFormat="1" ht="15" customHeight="1">
      <c r="A125" s="2"/>
      <c r="B125" s="2"/>
      <c r="C125" s="2"/>
      <c r="D125" s="2"/>
      <c r="E125" s="150">
        <v>96.73</v>
      </c>
      <c r="F125" s="150">
        <v>1.5</v>
      </c>
      <c r="G125" s="150">
        <f t="shared" si="9"/>
        <v>1.5015004217061101</v>
      </c>
      <c r="H125" s="146">
        <f t="shared" si="8"/>
        <v>0.10002811374067259</v>
      </c>
      <c r="I125" s="150">
        <f t="shared" si="10"/>
        <v>1450.95</v>
      </c>
      <c r="J125" s="2">
        <v>60.17</v>
      </c>
      <c r="K125" s="2">
        <v>1.50000000000001</v>
      </c>
      <c r="L125" s="105">
        <f t="shared" si="12"/>
        <v>1.4996317489224418</v>
      </c>
      <c r="M125" s="18">
        <f t="shared" si="11"/>
        <v>-2.4550071837880886E-2</v>
      </c>
      <c r="N125" s="6">
        <f t="shared" si="6"/>
        <v>902.55</v>
      </c>
      <c r="O125" s="150"/>
      <c r="P125" s="150"/>
      <c r="Q125" s="150"/>
      <c r="R125" s="150"/>
      <c r="S125" s="150"/>
      <c r="T125" s="15"/>
      <c r="U125" s="15"/>
      <c r="V125" s="15"/>
    </row>
    <row r="126" spans="1:22" s="6" customFormat="1" ht="15" customHeight="1">
      <c r="A126" s="2"/>
      <c r="B126" s="2"/>
      <c r="C126" s="2"/>
      <c r="D126" s="2"/>
      <c r="E126" s="150">
        <v>97.99</v>
      </c>
      <c r="F126" s="150">
        <v>1.5049999999999999</v>
      </c>
      <c r="G126" s="150">
        <f t="shared" si="9"/>
        <v>1.5054049134930383</v>
      </c>
      <c r="H126" s="146">
        <f t="shared" si="8"/>
        <v>2.6904551032451471E-2</v>
      </c>
      <c r="I126" s="150">
        <f t="shared" si="10"/>
        <v>1474.75</v>
      </c>
      <c r="J126" s="2">
        <v>60.62</v>
      </c>
      <c r="K126" s="2">
        <v>1.5050000000000101</v>
      </c>
      <c r="L126" s="105">
        <f t="shared" si="12"/>
        <v>1.5045979271573384</v>
      </c>
      <c r="M126" s="18">
        <f t="shared" si="11"/>
        <v>-2.6715803499779603E-2</v>
      </c>
      <c r="N126" s="6">
        <f t="shared" si="6"/>
        <v>912.33</v>
      </c>
      <c r="O126" s="150"/>
      <c r="P126" s="150"/>
      <c r="Q126" s="150"/>
      <c r="R126" s="150"/>
      <c r="S126" s="150"/>
      <c r="T126" s="15"/>
      <c r="U126" s="15"/>
      <c r="V126" s="15"/>
    </row>
    <row r="127" spans="1:22" s="6" customFormat="1" ht="15" customHeight="1">
      <c r="A127" s="2"/>
      <c r="B127" s="2"/>
      <c r="C127" s="2"/>
      <c r="D127" s="2"/>
      <c r="E127" s="150">
        <v>99.26</v>
      </c>
      <c r="F127" s="150">
        <v>1.51</v>
      </c>
      <c r="G127" s="150">
        <f t="shared" si="9"/>
        <v>1.5094746807418895</v>
      </c>
      <c r="H127" s="146">
        <f t="shared" si="8"/>
        <v>-3.478935484175507E-2</v>
      </c>
      <c r="I127" s="150">
        <f t="shared" si="10"/>
        <v>1498.83</v>
      </c>
      <c r="J127" s="6">
        <v>61.08</v>
      </c>
      <c r="K127" s="6">
        <v>1.51000000000001</v>
      </c>
      <c r="L127" s="105">
        <f t="shared" si="12"/>
        <v>1.5096980519994561</v>
      </c>
      <c r="M127" s="131">
        <f t="shared" si="11"/>
        <v>-1.9996556328075506E-2</v>
      </c>
      <c r="N127" s="6">
        <f t="shared" si="6"/>
        <v>922.31</v>
      </c>
      <c r="O127" s="150"/>
      <c r="P127" s="150"/>
      <c r="Q127" s="150"/>
      <c r="R127" s="150"/>
      <c r="S127" s="150"/>
      <c r="T127" s="15"/>
      <c r="U127" s="15"/>
      <c r="V127" s="15"/>
    </row>
    <row r="128" spans="1:22" s="6" customFormat="1" ht="15" customHeight="1">
      <c r="A128" s="2"/>
      <c r="B128" s="2"/>
      <c r="C128" s="2"/>
      <c r="D128" s="2"/>
      <c r="E128" s="150">
        <v>99.52</v>
      </c>
      <c r="F128" s="150">
        <v>1.5109999999999999</v>
      </c>
      <c r="G128" s="150">
        <f t="shared" si="9"/>
        <v>1.5103270721318849</v>
      </c>
      <c r="H128" s="146">
        <f t="shared" si="8"/>
        <v>-4.4535265924223313E-2</v>
      </c>
      <c r="I128" s="150">
        <f t="shared" si="10"/>
        <v>1503.75</v>
      </c>
      <c r="J128" s="2">
        <v>61.54</v>
      </c>
      <c r="K128" s="2">
        <v>1.5150000000000099</v>
      </c>
      <c r="L128" s="105">
        <f t="shared" si="12"/>
        <v>1.5148214512595972</v>
      </c>
      <c r="M128" s="18">
        <f t="shared" si="11"/>
        <v>-1.1785395406777231E-2</v>
      </c>
      <c r="N128" s="6">
        <f t="shared" si="6"/>
        <v>932.33</v>
      </c>
      <c r="O128" s="150"/>
      <c r="P128" s="150"/>
      <c r="Q128" s="150"/>
      <c r="R128" s="150"/>
      <c r="S128" s="150"/>
      <c r="T128" s="15"/>
      <c r="U128" s="15"/>
      <c r="V128" s="15"/>
    </row>
    <row r="129" spans="1:22" s="6" customFormat="1" ht="15" customHeight="1">
      <c r="A129" s="2"/>
      <c r="B129" s="2"/>
      <c r="C129" s="2"/>
      <c r="D129" s="2"/>
      <c r="E129" s="150">
        <v>99.77</v>
      </c>
      <c r="F129" s="150">
        <v>1.512</v>
      </c>
      <c r="G129" s="150">
        <f t="shared" si="9"/>
        <v>1.5111533827808523</v>
      </c>
      <c r="H129" s="146">
        <f t="shared" si="8"/>
        <v>-5.5993202324582929E-2</v>
      </c>
      <c r="I129" s="150">
        <f t="shared" si="10"/>
        <v>1508.52</v>
      </c>
      <c r="J129" s="2">
        <v>62</v>
      </c>
      <c r="K129" s="2">
        <v>1.52000000000001</v>
      </c>
      <c r="L129" s="105">
        <f t="shared" si="12"/>
        <v>1.5199675027800916</v>
      </c>
      <c r="M129" s="18">
        <f t="shared" si="11"/>
        <v>-2.1379749946303481E-3</v>
      </c>
      <c r="N129" s="6">
        <f t="shared" si="6"/>
        <v>942.4</v>
      </c>
      <c r="O129" s="150"/>
      <c r="P129" s="150"/>
      <c r="Q129" s="150"/>
      <c r="R129" s="150"/>
      <c r="S129" s="150"/>
      <c r="T129" s="15"/>
      <c r="U129" s="15"/>
      <c r="V129" s="15"/>
    </row>
    <row r="130" spans="1:22" s="6" customFormat="1" ht="15" customHeight="1">
      <c r="A130" s="2"/>
      <c r="B130" s="2"/>
      <c r="C130" s="2"/>
      <c r="D130" s="2"/>
      <c r="E130" s="150">
        <v>100</v>
      </c>
      <c r="F130" s="150">
        <v>1.5129999999999999</v>
      </c>
      <c r="G130" s="150">
        <f t="shared" si="9"/>
        <v>1.5119195939463705</v>
      </c>
      <c r="H130" s="146">
        <f t="shared" si="8"/>
        <v>-7.1408199182376536E-2</v>
      </c>
      <c r="I130" s="150">
        <f t="shared" si="10"/>
        <v>1513</v>
      </c>
      <c r="J130" s="2">
        <v>62.45</v>
      </c>
      <c r="K130" s="2">
        <v>1.5250000000000099</v>
      </c>
      <c r="L130" s="105">
        <f t="shared" si="12"/>
        <v>1.5250229597006018</v>
      </c>
      <c r="M130" s="18">
        <f t="shared" si="11"/>
        <v>1.5055541371705721E-3</v>
      </c>
      <c r="N130" s="6">
        <f t="shared" si="6"/>
        <v>952.36</v>
      </c>
      <c r="O130" s="150"/>
      <c r="P130" s="150"/>
      <c r="Q130" s="150"/>
      <c r="R130" s="150"/>
      <c r="S130" s="150"/>
      <c r="T130" s="15"/>
      <c r="U130" s="15"/>
      <c r="V130" s="15"/>
    </row>
    <row r="131" spans="1:22" s="6" customFormat="1" ht="15" customHeight="1">
      <c r="A131" s="2"/>
      <c r="B131" s="2"/>
      <c r="C131" s="2"/>
      <c r="D131" s="2"/>
      <c r="E131" s="150"/>
      <c r="F131" s="150"/>
      <c r="G131" s="150"/>
      <c r="H131" s="150"/>
      <c r="I131" s="150"/>
      <c r="J131" s="2">
        <v>62.91</v>
      </c>
      <c r="K131" s="2">
        <v>1.53000000000001</v>
      </c>
      <c r="L131" s="105">
        <f t="shared" si="12"/>
        <v>1.5302118046837219</v>
      </c>
      <c r="M131" s="18">
        <f t="shared" si="11"/>
        <v>1.3843443379859191E-2</v>
      </c>
      <c r="N131" s="6">
        <f t="shared" si="6"/>
        <v>962.52</v>
      </c>
      <c r="O131" s="150"/>
      <c r="P131" s="150"/>
      <c r="Q131" s="150"/>
      <c r="R131" s="150"/>
      <c r="S131" s="150"/>
      <c r="T131" s="15"/>
      <c r="U131" s="15"/>
      <c r="V131" s="15"/>
    </row>
    <row r="132" spans="1:22" customFormat="1" ht="15" customHeight="1">
      <c r="E132" s="151"/>
      <c r="F132" s="151"/>
      <c r="G132" s="151"/>
      <c r="H132" s="151"/>
      <c r="I132" s="151"/>
      <c r="J132" s="2">
        <v>63.36</v>
      </c>
      <c r="K132" s="2">
        <v>1.5350000000000099</v>
      </c>
      <c r="L132" s="105">
        <f t="shared" si="12"/>
        <v>1.535307705350643</v>
      </c>
      <c r="M132" s="18">
        <f t="shared" si="11"/>
        <v>2.0045951181307333E-2</v>
      </c>
      <c r="N132" s="6">
        <f t="shared" si="6"/>
        <v>972.58</v>
      </c>
      <c r="O132" s="151"/>
      <c r="P132" s="151"/>
      <c r="Q132" s="151"/>
      <c r="R132" s="151"/>
      <c r="S132" s="151"/>
      <c r="T132" s="50"/>
      <c r="U132" s="50"/>
      <c r="V132" s="50"/>
    </row>
    <row r="133" spans="1:22" customFormat="1" ht="15" customHeight="1">
      <c r="E133" s="151"/>
      <c r="F133" s="151"/>
      <c r="G133" s="151"/>
      <c r="H133" s="151"/>
      <c r="I133" s="151"/>
      <c r="J133" s="2">
        <v>63.81</v>
      </c>
      <c r="K133" s="2">
        <v>1.54000000000001</v>
      </c>
      <c r="L133" s="105">
        <f t="shared" si="12"/>
        <v>1.5404224755025373</v>
      </c>
      <c r="M133" s="18">
        <f t="shared" si="11"/>
        <v>2.743347419008263E-2</v>
      </c>
      <c r="N133" s="6">
        <f t="shared" si="6"/>
        <v>982.67</v>
      </c>
      <c r="O133" s="151"/>
      <c r="P133" s="151"/>
      <c r="Q133" s="151"/>
      <c r="R133" s="151"/>
      <c r="S133" s="151"/>
      <c r="T133" s="50"/>
      <c r="U133" s="50"/>
      <c r="V133" s="50"/>
    </row>
    <row r="134" spans="1:22" customFormat="1" ht="15" customHeight="1">
      <c r="E134" s="151"/>
      <c r="F134" s="151"/>
      <c r="G134" s="151"/>
      <c r="H134" s="151"/>
      <c r="I134" s="151"/>
      <c r="J134" s="2">
        <v>64.260000000000005</v>
      </c>
      <c r="K134" s="2">
        <v>1.5450000000000099</v>
      </c>
      <c r="L134" s="105">
        <f t="shared" si="12"/>
        <v>1.5455553047131183</v>
      </c>
      <c r="M134" s="18">
        <f t="shared" si="11"/>
        <v>3.594205262837416E-2</v>
      </c>
      <c r="N134" s="6">
        <f t="shared" si="6"/>
        <v>992.82</v>
      </c>
      <c r="O134" s="151"/>
      <c r="P134" s="151"/>
      <c r="Q134" s="151"/>
      <c r="R134" s="151"/>
      <c r="S134" s="151"/>
      <c r="T134" s="50"/>
      <c r="U134" s="50"/>
      <c r="V134" s="50"/>
    </row>
    <row r="135" spans="1:22" customFormat="1" ht="15" customHeight="1">
      <c r="E135" s="151"/>
      <c r="F135" s="151"/>
      <c r="G135" s="151"/>
      <c r="H135" s="151"/>
      <c r="I135" s="151"/>
      <c r="J135" s="2">
        <v>64.709999999999994</v>
      </c>
      <c r="K135" s="2">
        <v>1.55000000000001</v>
      </c>
      <c r="L135" s="105">
        <f t="shared" si="12"/>
        <v>1.5507053348363193</v>
      </c>
      <c r="M135" s="18">
        <f t="shared" si="11"/>
        <v>4.5505473310277218E-2</v>
      </c>
      <c r="N135" s="6">
        <f t="shared" si="6"/>
        <v>1003.01</v>
      </c>
      <c r="O135" s="151"/>
      <c r="P135" s="151"/>
      <c r="Q135" s="151"/>
      <c r="R135" s="151"/>
      <c r="S135" s="151"/>
      <c r="T135" s="50"/>
      <c r="U135" s="50"/>
      <c r="V135" s="50"/>
    </row>
    <row r="136" spans="1:22" customFormat="1" ht="15" customHeight="1">
      <c r="E136" s="151"/>
      <c r="F136" s="151"/>
      <c r="G136" s="151"/>
      <c r="H136" s="151"/>
      <c r="I136" s="151"/>
      <c r="J136" s="2">
        <v>65.150000000000006</v>
      </c>
      <c r="K136" s="2">
        <v>1.5550000000000099</v>
      </c>
      <c r="L136" s="105">
        <f t="shared" si="12"/>
        <v>1.5557566816660866</v>
      </c>
      <c r="M136" s="18">
        <f t="shared" si="11"/>
        <v>4.8661200390782651E-2</v>
      </c>
      <c r="N136" s="6">
        <f t="shared" si="6"/>
        <v>1013.08</v>
      </c>
      <c r="O136" s="151"/>
      <c r="P136" s="151"/>
      <c r="Q136" s="151"/>
      <c r="R136" s="151"/>
      <c r="S136" s="151"/>
      <c r="T136" s="50"/>
      <c r="U136" s="50"/>
      <c r="V136" s="50"/>
    </row>
    <row r="137" spans="1:22" customFormat="1" ht="15" customHeight="1">
      <c r="E137" s="151"/>
      <c r="F137" s="151"/>
      <c r="G137" s="151"/>
      <c r="H137" s="151"/>
      <c r="I137" s="151"/>
      <c r="J137" s="2">
        <v>65.59</v>
      </c>
      <c r="K137" s="2">
        <v>1.56000000000001</v>
      </c>
      <c r="L137" s="105">
        <f t="shared" si="12"/>
        <v>1.5608227133838386</v>
      </c>
      <c r="M137" s="18">
        <f t="shared" si="11"/>
        <v>5.2738037424907028E-2</v>
      </c>
      <c r="N137" s="6">
        <f t="shared" si="6"/>
        <v>1023.2</v>
      </c>
      <c r="O137" s="151"/>
      <c r="P137" s="151"/>
      <c r="Q137" s="151"/>
      <c r="R137" s="151"/>
      <c r="S137" s="151"/>
      <c r="T137" s="50"/>
      <c r="U137" s="50"/>
      <c r="V137" s="50"/>
    </row>
    <row r="138" spans="1:22" customFormat="1" ht="15" customHeight="1">
      <c r="E138" s="151"/>
      <c r="F138" s="151"/>
      <c r="G138" s="151"/>
      <c r="H138" s="151"/>
      <c r="I138" s="151"/>
      <c r="J138" s="2">
        <v>66.03</v>
      </c>
      <c r="K138" s="2">
        <v>1.5650000000000099</v>
      </c>
      <c r="L138" s="105">
        <f t="shared" si="12"/>
        <v>1.5659024906861376</v>
      </c>
      <c r="M138" s="18">
        <f t="shared" si="11"/>
        <v>5.7667136493781627E-2</v>
      </c>
      <c r="N138" s="6">
        <f t="shared" si="6"/>
        <v>1033.3699999999999</v>
      </c>
      <c r="O138" s="151"/>
      <c r="P138" s="151"/>
      <c r="Q138" s="151"/>
      <c r="R138" s="151"/>
      <c r="S138" s="151"/>
      <c r="T138" s="50"/>
      <c r="U138" s="50"/>
      <c r="V138" s="50"/>
    </row>
    <row r="139" spans="1:22" customFormat="1" ht="15" customHeight="1">
      <c r="E139" s="151"/>
      <c r="F139" s="151"/>
      <c r="G139" s="151"/>
      <c r="H139" s="151"/>
      <c r="I139" s="151"/>
      <c r="J139" s="2">
        <v>66.47</v>
      </c>
      <c r="K139" s="2">
        <v>1.5700000000000101</v>
      </c>
      <c r="L139" s="105">
        <f t="shared" si="12"/>
        <v>1.5709950275162874</v>
      </c>
      <c r="M139" s="18">
        <f t="shared" si="11"/>
        <v>6.3377548807473219E-2</v>
      </c>
      <c r="N139" s="6">
        <f t="shared" si="6"/>
        <v>1043.58</v>
      </c>
      <c r="O139" s="151"/>
      <c r="P139" s="151"/>
      <c r="Q139" s="151"/>
      <c r="R139" s="151"/>
      <c r="S139" s="151"/>
      <c r="T139" s="50"/>
      <c r="U139" s="50"/>
      <c r="V139" s="50"/>
    </row>
    <row r="140" spans="1:22" customFormat="1" ht="15" customHeight="1">
      <c r="E140" s="151"/>
      <c r="F140" s="151"/>
      <c r="G140" s="151"/>
      <c r="H140" s="151"/>
      <c r="I140" s="151"/>
      <c r="J140" s="2">
        <v>66.91</v>
      </c>
      <c r="K140" s="2">
        <v>1.5750000000000099</v>
      </c>
      <c r="L140" s="105">
        <f t="shared" si="12"/>
        <v>1.5760992902891657</v>
      </c>
      <c r="M140" s="18">
        <f t="shared" si="11"/>
        <v>6.9796208835287532E-2</v>
      </c>
      <c r="N140" s="6">
        <f t="shared" si="6"/>
        <v>1053.83</v>
      </c>
      <c r="O140" s="151"/>
      <c r="P140" s="151"/>
      <c r="Q140" s="151"/>
      <c r="R140" s="151"/>
      <c r="S140" s="151"/>
      <c r="T140" s="50"/>
      <c r="U140" s="50"/>
      <c r="V140" s="50"/>
    </row>
    <row r="141" spans="1:22" customFormat="1" ht="15" customHeight="1">
      <c r="E141" s="151"/>
      <c r="F141" s="151"/>
      <c r="G141" s="151"/>
      <c r="H141" s="151"/>
      <c r="I141" s="151"/>
      <c r="J141" s="2">
        <v>67.349999999999994</v>
      </c>
      <c r="K141" s="2">
        <v>1.5800000000000101</v>
      </c>
      <c r="L141" s="105">
        <f t="shared" si="12"/>
        <v>1.5812141971160476</v>
      </c>
      <c r="M141" s="18">
        <f t="shared" si="11"/>
        <v>7.6847918736552737E-2</v>
      </c>
      <c r="N141" s="6">
        <f t="shared" si="6"/>
        <v>1064.1300000000001</v>
      </c>
      <c r="O141" s="151"/>
      <c r="P141" s="151"/>
      <c r="Q141" s="151"/>
      <c r="R141" s="151"/>
      <c r="S141" s="151"/>
      <c r="T141" s="50"/>
      <c r="U141" s="50"/>
      <c r="V141" s="50"/>
    </row>
    <row r="142" spans="1:22" customFormat="1" ht="15" customHeight="1">
      <c r="E142" s="151"/>
      <c r="F142" s="151"/>
      <c r="G142" s="151"/>
      <c r="H142" s="151"/>
      <c r="I142" s="151"/>
      <c r="J142" s="2">
        <v>67.790000000000006</v>
      </c>
      <c r="K142" s="2">
        <v>1.58500000000001</v>
      </c>
      <c r="L142" s="105">
        <f t="shared" si="12"/>
        <v>1.5863386170294369</v>
      </c>
      <c r="M142" s="18">
        <f t="shared" si="11"/>
        <v>8.4455333086873113E-2</v>
      </c>
      <c r="N142" s="6">
        <f t="shared" si="6"/>
        <v>1074.47</v>
      </c>
      <c r="O142" s="151"/>
      <c r="P142" s="151"/>
      <c r="Q142" s="151"/>
      <c r="R142" s="151"/>
      <c r="S142" s="151"/>
      <c r="T142" s="50"/>
      <c r="U142" s="50"/>
      <c r="V142" s="50"/>
    </row>
    <row r="143" spans="1:22" customFormat="1" ht="15" customHeight="1">
      <c r="E143" s="151"/>
      <c r="F143" s="151"/>
      <c r="G143" s="151"/>
      <c r="H143" s="151"/>
      <c r="I143" s="151"/>
      <c r="J143" s="2">
        <v>68.23</v>
      </c>
      <c r="K143" s="2">
        <v>1.5900000000000101</v>
      </c>
      <c r="L143" s="105">
        <f t="shared" si="12"/>
        <v>1.5914713692078912</v>
      </c>
      <c r="M143" s="18">
        <f t="shared" si="11"/>
        <v>9.2538943891896069E-2</v>
      </c>
      <c r="N143" s="6">
        <f t="shared" si="6"/>
        <v>1084.8599999999999</v>
      </c>
      <c r="O143" s="151"/>
      <c r="P143" s="151"/>
      <c r="Q143" s="151"/>
      <c r="R143" s="151"/>
      <c r="S143" s="151"/>
      <c r="T143" s="50"/>
      <c r="U143" s="50"/>
      <c r="V143" s="50"/>
    </row>
    <row r="144" spans="1:22" customFormat="1" ht="15" customHeight="1">
      <c r="E144" s="151"/>
      <c r="F144" s="151"/>
      <c r="G144" s="151"/>
      <c r="H144" s="151"/>
      <c r="I144" s="151"/>
      <c r="J144" s="2">
        <v>68.66</v>
      </c>
      <c r="K144" s="2">
        <v>1.59500000000001</v>
      </c>
      <c r="L144" s="105">
        <f t="shared" si="12"/>
        <v>1.596494337795644</v>
      </c>
      <c r="M144" s="18">
        <f t="shared" si="11"/>
        <v>9.3688890008401637E-2</v>
      </c>
      <c r="N144" s="6">
        <f t="shared" si="6"/>
        <v>1095.1300000000001</v>
      </c>
      <c r="O144" s="151"/>
      <c r="P144" s="151"/>
      <c r="Q144" s="151"/>
      <c r="R144" s="151"/>
      <c r="S144" s="151"/>
      <c r="T144" s="50"/>
      <c r="U144" s="50"/>
      <c r="V144" s="50"/>
    </row>
    <row r="145" spans="5:22" customFormat="1" ht="15" customHeight="1">
      <c r="E145" s="151"/>
      <c r="F145" s="151"/>
      <c r="G145" s="151"/>
      <c r="H145" s="151"/>
      <c r="I145" s="151"/>
      <c r="J145" s="2">
        <v>69.09</v>
      </c>
      <c r="K145" s="2">
        <v>1.6000000000000101</v>
      </c>
      <c r="L145" s="105">
        <f t="shared" si="12"/>
        <v>1.6015228914782638</v>
      </c>
      <c r="M145" s="18">
        <f t="shared" si="11"/>
        <v>9.5180717390854722E-2</v>
      </c>
      <c r="N145" s="6">
        <f t="shared" si="6"/>
        <v>1105.44</v>
      </c>
      <c r="O145" s="151"/>
      <c r="P145" s="151"/>
      <c r="Q145" s="151"/>
      <c r="R145" s="151"/>
      <c r="S145" s="151"/>
      <c r="T145" s="50"/>
      <c r="U145" s="50"/>
      <c r="V145" s="50"/>
    </row>
    <row r="146" spans="5:22" customFormat="1" ht="15" customHeight="1">
      <c r="E146" s="151"/>
      <c r="F146" s="151"/>
      <c r="G146" s="151"/>
      <c r="H146" s="151"/>
      <c r="I146" s="151"/>
      <c r="J146" s="2">
        <v>69.53</v>
      </c>
      <c r="K146" s="2">
        <v>1.60500000000001</v>
      </c>
      <c r="L146" s="105">
        <f t="shared" si="12"/>
        <v>1.6066728712950193</v>
      </c>
      <c r="M146" s="18">
        <f t="shared" si="11"/>
        <v>0.10422874112207851</v>
      </c>
      <c r="N146" s="6">
        <f t="shared" si="6"/>
        <v>1115.96</v>
      </c>
      <c r="O146" s="151"/>
      <c r="P146" s="151"/>
      <c r="Q146" s="151"/>
      <c r="R146" s="151"/>
      <c r="S146" s="151"/>
      <c r="T146" s="50"/>
      <c r="U146" s="50"/>
      <c r="V146" s="50"/>
    </row>
    <row r="147" spans="5:22" customFormat="1" ht="15" customHeight="1">
      <c r="E147" s="151"/>
      <c r="F147" s="151"/>
      <c r="G147" s="151"/>
      <c r="H147" s="151"/>
      <c r="I147" s="151"/>
      <c r="J147" s="2">
        <v>69.959999999999994</v>
      </c>
      <c r="K147" s="2">
        <v>1.6100000000000101</v>
      </c>
      <c r="L147" s="105">
        <f t="shared" si="12"/>
        <v>1.6117088688521162</v>
      </c>
      <c r="M147" s="18">
        <f t="shared" si="11"/>
        <v>0.10614092249106036</v>
      </c>
      <c r="N147" s="6">
        <f t="shared" si="6"/>
        <v>1126.3599999999999</v>
      </c>
      <c r="O147" s="151"/>
      <c r="P147" s="151"/>
      <c r="Q147" s="151"/>
      <c r="R147" s="151"/>
      <c r="S147" s="151"/>
      <c r="T147" s="50"/>
      <c r="U147" s="50"/>
      <c r="V147" s="50"/>
    </row>
    <row r="148" spans="5:22" customFormat="1" ht="15" customHeight="1">
      <c r="E148" s="151"/>
      <c r="F148" s="151"/>
      <c r="G148" s="151"/>
      <c r="H148" s="151"/>
      <c r="I148" s="151"/>
      <c r="J148" s="2">
        <v>70.39</v>
      </c>
      <c r="K148" s="2">
        <v>1.61500000000001</v>
      </c>
      <c r="L148" s="105">
        <f t="shared" si="12"/>
        <v>1.616746541056191</v>
      </c>
      <c r="M148" s="18">
        <f t="shared" si="11"/>
        <v>0.10814495703907021</v>
      </c>
      <c r="N148" s="6">
        <f t="shared" si="6"/>
        <v>1136.8</v>
      </c>
      <c r="O148" s="151"/>
      <c r="P148" s="151"/>
      <c r="Q148" s="151"/>
      <c r="R148" s="151"/>
      <c r="S148" s="151"/>
      <c r="T148" s="50"/>
      <c r="U148" s="50"/>
      <c r="V148" s="50"/>
    </row>
    <row r="149" spans="5:22" customFormat="1" ht="15" customHeight="1">
      <c r="E149" s="151"/>
      <c r="F149" s="151"/>
      <c r="G149" s="151"/>
      <c r="H149" s="151"/>
      <c r="I149" s="151"/>
      <c r="J149" s="2">
        <v>70.819999999999993</v>
      </c>
      <c r="K149" s="2">
        <v>1.6200000000000101</v>
      </c>
      <c r="L149" s="105">
        <f t="shared" si="12"/>
        <v>1.621784495475036</v>
      </c>
      <c r="M149" s="18">
        <f t="shared" si="11"/>
        <v>0.11015404166826502</v>
      </c>
      <c r="N149" s="6">
        <f t="shared" si="6"/>
        <v>1147.28</v>
      </c>
      <c r="O149" s="151"/>
      <c r="P149" s="151"/>
      <c r="Q149" s="151"/>
      <c r="R149" s="151"/>
      <c r="S149" s="151"/>
      <c r="T149" s="50"/>
      <c r="U149" s="50"/>
      <c r="V149" s="50"/>
    </row>
    <row r="150" spans="5:22" customFormat="1" ht="15" customHeight="1">
      <c r="E150" s="151"/>
      <c r="F150" s="151"/>
      <c r="G150" s="151"/>
      <c r="H150" s="151"/>
      <c r="I150" s="151"/>
      <c r="J150" s="2">
        <v>71.25</v>
      </c>
      <c r="K150" s="2">
        <v>1.62500000000001</v>
      </c>
      <c r="L150" s="105">
        <f t="shared" si="12"/>
        <v>1.6268212893173</v>
      </c>
      <c r="M150" s="18">
        <f t="shared" si="11"/>
        <v>0.11207934260245936</v>
      </c>
      <c r="N150" s="6">
        <f t="shared" si="6"/>
        <v>1157.81</v>
      </c>
      <c r="O150" s="151"/>
      <c r="P150" s="151"/>
      <c r="Q150" s="151"/>
      <c r="R150" s="151"/>
      <c r="S150" s="151"/>
      <c r="T150" s="50"/>
      <c r="U150" s="50"/>
      <c r="V150" s="50"/>
    </row>
    <row r="151" spans="5:22" customFormat="1" ht="15" customHeight="1">
      <c r="E151" s="151"/>
      <c r="F151" s="151"/>
      <c r="G151" s="151"/>
      <c r="H151" s="151"/>
      <c r="I151" s="151"/>
      <c r="J151" s="2">
        <v>71.67</v>
      </c>
      <c r="K151" s="2">
        <v>1.6300000000000101</v>
      </c>
      <c r="L151" s="105">
        <f t="shared" si="12"/>
        <v>1.6317383973458583</v>
      </c>
      <c r="M151" s="18">
        <f t="shared" si="11"/>
        <v>0.10665014391706938</v>
      </c>
      <c r="N151" s="6">
        <f t="shared" si="6"/>
        <v>1168.22</v>
      </c>
      <c r="O151" s="151"/>
      <c r="P151" s="151"/>
      <c r="Q151" s="151"/>
      <c r="R151" s="151"/>
      <c r="S151" s="151"/>
      <c r="T151" s="50"/>
      <c r="U151" s="50"/>
      <c r="V151" s="50"/>
    </row>
    <row r="152" spans="5:22" customFormat="1" ht="15" customHeight="1">
      <c r="E152" s="151"/>
      <c r="F152" s="151"/>
      <c r="G152" s="151"/>
      <c r="H152" s="151"/>
      <c r="I152" s="151"/>
      <c r="J152" s="2">
        <v>72.09</v>
      </c>
      <c r="K152" s="2">
        <v>1.63500000000001</v>
      </c>
      <c r="L152" s="105">
        <f t="shared" si="12"/>
        <v>1.6366515334996297</v>
      </c>
      <c r="M152" s="18">
        <f t="shared" si="11"/>
        <v>0.10101122321832731</v>
      </c>
      <c r="N152" s="6">
        <f t="shared" si="6"/>
        <v>1178.67</v>
      </c>
      <c r="O152" s="151"/>
      <c r="P152" s="151"/>
      <c r="Q152" s="151"/>
      <c r="R152" s="151"/>
      <c r="S152" s="151"/>
      <c r="T152" s="50"/>
      <c r="U152" s="50"/>
      <c r="V152" s="50"/>
    </row>
    <row r="153" spans="5:22" customFormat="1" ht="15" customHeight="1">
      <c r="E153" s="151"/>
      <c r="F153" s="151"/>
      <c r="G153" s="151"/>
      <c r="H153" s="151"/>
      <c r="I153" s="151"/>
      <c r="J153" s="2">
        <v>72.521000000000001</v>
      </c>
      <c r="K153" s="2">
        <v>1.6400000000000099</v>
      </c>
      <c r="L153" s="105">
        <f t="shared" si="12"/>
        <v>1.64168765760125</v>
      </c>
      <c r="M153" s="18">
        <f t="shared" si="11"/>
        <v>0.10290595129512879</v>
      </c>
      <c r="N153" s="6">
        <f t="shared" si="6"/>
        <v>1189.3399999999999</v>
      </c>
      <c r="O153" s="151"/>
      <c r="P153" s="151"/>
      <c r="Q153" s="151"/>
      <c r="R153" s="151"/>
      <c r="S153" s="151"/>
      <c r="T153" s="50"/>
      <c r="U153" s="50"/>
      <c r="V153" s="50"/>
    </row>
    <row r="154" spans="5:22" customFormat="1" ht="15" customHeight="1">
      <c r="E154" s="151"/>
      <c r="F154" s="151"/>
      <c r="G154" s="151"/>
      <c r="H154" s="151"/>
      <c r="I154" s="151"/>
      <c r="J154" s="2">
        <v>72.95</v>
      </c>
      <c r="K154" s="2">
        <v>1.64500000000001</v>
      </c>
      <c r="L154" s="105">
        <f t="shared" si="12"/>
        <v>1.6466930568956042</v>
      </c>
      <c r="M154" s="18">
        <f t="shared" ref="M154:M203" si="13">(L154-K154)/K154*100</f>
        <v>0.10292139182943283</v>
      </c>
      <c r="N154" s="6">
        <f t="shared" si="6"/>
        <v>1200.03</v>
      </c>
      <c r="O154" s="151"/>
      <c r="P154" s="151"/>
      <c r="Q154" s="151"/>
      <c r="R154" s="151"/>
      <c r="S154" s="151"/>
      <c r="T154" s="50"/>
      <c r="U154" s="50"/>
      <c r="V154" s="50"/>
    </row>
    <row r="155" spans="5:22" customFormat="1" ht="15" customHeight="1">
      <c r="E155" s="151"/>
      <c r="F155" s="151"/>
      <c r="G155" s="151"/>
      <c r="H155" s="151"/>
      <c r="I155" s="151"/>
      <c r="J155" s="2">
        <v>73.37</v>
      </c>
      <c r="K155" s="2">
        <v>1.6500000000000099</v>
      </c>
      <c r="L155" s="105">
        <f t="shared" ref="L155:L203" si="14">0.8923299+0.0100286*J155+ 6.4764*10^-5*(J155-52.4057)^2+1.7696*10^-7*(J155-52.4057)^3-2.6153*10^-8*(J155-52.4057)^4-3.917*10^-10*(J155-52.4057)^5</f>
        <v>1.6515847103289072</v>
      </c>
      <c r="M155" s="18">
        <f t="shared" si="13"/>
        <v>9.6043050236198663E-2</v>
      </c>
      <c r="N155" s="6">
        <f t="shared" si="6"/>
        <v>1210.6099999999999</v>
      </c>
      <c r="O155" s="151"/>
      <c r="P155" s="151"/>
      <c r="Q155" s="151"/>
      <c r="R155" s="151"/>
      <c r="S155" s="151"/>
      <c r="T155" s="50"/>
      <c r="U155" s="50"/>
      <c r="V155" s="50"/>
    </row>
    <row r="156" spans="5:22" customFormat="1" ht="15" customHeight="1">
      <c r="E156" s="151"/>
      <c r="F156" s="151"/>
      <c r="G156" s="151"/>
      <c r="H156" s="151"/>
      <c r="I156" s="151"/>
      <c r="J156" s="2">
        <v>73.8</v>
      </c>
      <c r="K156" s="2">
        <v>1.65500000000001</v>
      </c>
      <c r="L156" s="105">
        <f t="shared" si="14"/>
        <v>1.6565821545696007</v>
      </c>
      <c r="M156" s="18">
        <f t="shared" si="13"/>
        <v>9.5598463419374335E-2</v>
      </c>
      <c r="N156" s="6">
        <f t="shared" si="6"/>
        <v>1221.3900000000001</v>
      </c>
      <c r="O156" s="151"/>
      <c r="P156" s="151"/>
      <c r="Q156" s="151"/>
      <c r="R156" s="151"/>
      <c r="S156" s="151"/>
      <c r="T156" s="50"/>
      <c r="U156" s="50"/>
      <c r="V156" s="50"/>
    </row>
    <row r="157" spans="5:22" customFormat="1" ht="15" customHeight="1">
      <c r="E157" s="151"/>
      <c r="F157" s="151"/>
      <c r="G157" s="151"/>
      <c r="H157" s="151"/>
      <c r="I157" s="151"/>
      <c r="J157" s="2">
        <v>74.22</v>
      </c>
      <c r="K157" s="2">
        <v>1.6600000000000099</v>
      </c>
      <c r="L157" s="105">
        <f t="shared" si="14"/>
        <v>1.6614512293523906</v>
      </c>
      <c r="M157" s="18">
        <f t="shared" si="13"/>
        <v>8.7423454962694297E-2</v>
      </c>
      <c r="N157" s="6">
        <f t="shared" si="6"/>
        <v>1232.05</v>
      </c>
      <c r="O157" s="151"/>
      <c r="P157" s="151"/>
      <c r="Q157" s="151"/>
      <c r="R157" s="151"/>
      <c r="S157" s="151"/>
      <c r="T157" s="50"/>
      <c r="U157" s="50"/>
      <c r="V157" s="50"/>
    </row>
    <row r="158" spans="5:22" customFormat="1" ht="15" customHeight="1">
      <c r="E158" s="151"/>
      <c r="F158" s="151"/>
      <c r="G158" s="151"/>
      <c r="H158" s="151"/>
      <c r="I158" s="151"/>
      <c r="J158" s="2">
        <v>74.64</v>
      </c>
      <c r="K158" s="2">
        <v>1.66500000000001</v>
      </c>
      <c r="L158" s="105">
        <f t="shared" si="14"/>
        <v>1.6663065449732917</v>
      </c>
      <c r="M158" s="18">
        <f t="shared" si="13"/>
        <v>7.8471169566464549E-2</v>
      </c>
      <c r="N158" s="6">
        <f t="shared" si="6"/>
        <v>1242.76</v>
      </c>
      <c r="O158" s="151"/>
      <c r="P158" s="151"/>
      <c r="Q158" s="151"/>
      <c r="R158" s="151"/>
      <c r="S158" s="151"/>
      <c r="T158" s="50"/>
      <c r="U158" s="50"/>
      <c r="V158" s="50"/>
    </row>
    <row r="159" spans="5:22" customFormat="1" ht="15" customHeight="1">
      <c r="E159" s="151"/>
      <c r="F159" s="151"/>
      <c r="G159" s="151"/>
      <c r="H159" s="151"/>
      <c r="I159" s="151"/>
      <c r="J159" s="2">
        <v>75.069999999999993</v>
      </c>
      <c r="K159" s="2">
        <v>1.6700000000000099</v>
      </c>
      <c r="L159" s="105">
        <f t="shared" si="14"/>
        <v>1.6712613391806772</v>
      </c>
      <c r="M159" s="18">
        <f t="shared" si="13"/>
        <v>7.552929225552571E-2</v>
      </c>
      <c r="N159" s="6">
        <f t="shared" si="6"/>
        <v>1253.67</v>
      </c>
      <c r="O159" s="151"/>
      <c r="P159" s="151"/>
      <c r="Q159" s="151"/>
      <c r="R159" s="151"/>
      <c r="S159" s="151"/>
      <c r="T159" s="50"/>
      <c r="U159" s="50"/>
      <c r="V159" s="50"/>
    </row>
    <row r="160" spans="5:22" customFormat="1" ht="15" customHeight="1">
      <c r="E160" s="151"/>
      <c r="F160" s="151"/>
      <c r="G160" s="151"/>
      <c r="H160" s="151"/>
      <c r="I160" s="151"/>
      <c r="J160" s="2">
        <v>75.489999999999995</v>
      </c>
      <c r="K160" s="2">
        <v>1.67500000000001</v>
      </c>
      <c r="L160" s="105">
        <f t="shared" si="14"/>
        <v>1.6760832767943619</v>
      </c>
      <c r="M160" s="18">
        <f t="shared" si="13"/>
        <v>6.4673241453840111E-2</v>
      </c>
      <c r="N160" s="6">
        <f t="shared" si="6"/>
        <v>1264.46</v>
      </c>
      <c r="O160" s="151"/>
      <c r="P160" s="151"/>
      <c r="Q160" s="151"/>
      <c r="R160" s="151"/>
      <c r="S160" s="151"/>
      <c r="T160" s="50"/>
      <c r="U160" s="50"/>
      <c r="V160" s="50"/>
    </row>
    <row r="161" spans="5:22" customFormat="1" ht="15" customHeight="1">
      <c r="E161" s="151"/>
      <c r="F161" s="151"/>
      <c r="G161" s="151"/>
      <c r="H161" s="151"/>
      <c r="I161" s="151"/>
      <c r="J161" s="2">
        <v>75.92</v>
      </c>
      <c r="K161" s="2">
        <v>1.6800000000000099</v>
      </c>
      <c r="L161" s="105">
        <f t="shared" si="14"/>
        <v>1.6809999782494933</v>
      </c>
      <c r="M161" s="18">
        <f t="shared" si="13"/>
        <v>5.9522514850201484E-2</v>
      </c>
      <c r="N161" s="6">
        <f t="shared" si="6"/>
        <v>1275.46</v>
      </c>
      <c r="O161" s="151"/>
      <c r="P161" s="151"/>
      <c r="Q161" s="151"/>
      <c r="R161" s="151"/>
      <c r="S161" s="151"/>
      <c r="T161" s="50"/>
      <c r="U161" s="50"/>
      <c r="V161" s="50"/>
    </row>
    <row r="162" spans="5:22" customFormat="1" ht="15" customHeight="1">
      <c r="E162" s="151"/>
      <c r="F162" s="151"/>
      <c r="G162" s="151"/>
      <c r="H162" s="151"/>
      <c r="I162" s="151"/>
      <c r="J162" s="2">
        <v>76.34</v>
      </c>
      <c r="K162" s="2">
        <v>1.68500000000001</v>
      </c>
      <c r="L162" s="105">
        <f t="shared" si="14"/>
        <v>1.6857807707469645</v>
      </c>
      <c r="M162" s="18">
        <f t="shared" si="13"/>
        <v>4.633654284596319E-2</v>
      </c>
      <c r="N162" s="6">
        <f t="shared" si="6"/>
        <v>1286.33</v>
      </c>
      <c r="O162" s="151"/>
      <c r="P162" s="151"/>
      <c r="Q162" s="151"/>
      <c r="R162" s="151"/>
      <c r="S162" s="151"/>
      <c r="T162" s="50"/>
      <c r="U162" s="50"/>
      <c r="V162" s="50"/>
    </row>
    <row r="163" spans="5:22" customFormat="1" ht="15" customHeight="1">
      <c r="E163" s="151"/>
      <c r="F163" s="151"/>
      <c r="G163" s="151"/>
      <c r="H163" s="151"/>
      <c r="I163" s="151"/>
      <c r="J163" s="2">
        <v>76.77</v>
      </c>
      <c r="K163" s="2">
        <v>1.6900000000000099</v>
      </c>
      <c r="L163" s="105">
        <f t="shared" si="14"/>
        <v>1.6906512012459431</v>
      </c>
      <c r="M163" s="18">
        <f t="shared" si="13"/>
        <v>3.8532618102556482E-2</v>
      </c>
      <c r="N163" s="6">
        <f t="shared" si="6"/>
        <v>1297.4100000000001</v>
      </c>
      <c r="O163" s="151"/>
      <c r="P163" s="151"/>
      <c r="Q163" s="151"/>
      <c r="R163" s="151"/>
      <c r="S163" s="151"/>
      <c r="T163" s="50"/>
      <c r="U163" s="50"/>
      <c r="V163" s="50"/>
    </row>
    <row r="164" spans="5:22" customFormat="1" ht="15" customHeight="1">
      <c r="E164" s="151"/>
      <c r="F164" s="151"/>
      <c r="G164" s="151"/>
      <c r="H164" s="151"/>
      <c r="I164" s="151"/>
      <c r="J164" s="2">
        <v>77.2</v>
      </c>
      <c r="K164" s="2">
        <v>1.6950000000000101</v>
      </c>
      <c r="L164" s="105">
        <f t="shared" si="14"/>
        <v>1.6954949629960803</v>
      </c>
      <c r="M164" s="18">
        <f t="shared" si="13"/>
        <v>2.9201356700307435E-2</v>
      </c>
      <c r="N164" s="6">
        <f t="shared" si="6"/>
        <v>1308.54</v>
      </c>
      <c r="O164" s="151"/>
      <c r="P164" s="151"/>
      <c r="Q164" s="151"/>
      <c r="R164" s="151"/>
      <c r="S164" s="151"/>
      <c r="T164" s="50"/>
      <c r="U164" s="50"/>
      <c r="V164" s="50"/>
    </row>
    <row r="165" spans="5:22" customFormat="1" ht="15" customHeight="1">
      <c r="E165" s="151"/>
      <c r="F165" s="151"/>
      <c r="G165" s="151"/>
      <c r="H165" s="151"/>
      <c r="I165" s="151"/>
      <c r="J165" s="2">
        <v>77.63</v>
      </c>
      <c r="K165" s="2">
        <v>1.7000000000000099</v>
      </c>
      <c r="L165" s="105">
        <f t="shared" si="14"/>
        <v>1.7003097848314386</v>
      </c>
      <c r="M165" s="18">
        <f t="shared" si="13"/>
        <v>1.8222637142860352E-2</v>
      </c>
      <c r="N165" s="6">
        <f t="shared" si="6"/>
        <v>1319.71</v>
      </c>
      <c r="O165" s="151"/>
      <c r="P165" s="151"/>
      <c r="Q165" s="151"/>
      <c r="R165" s="151"/>
      <c r="S165" s="151"/>
      <c r="T165" s="50"/>
      <c r="U165" s="50"/>
      <c r="V165" s="50"/>
    </row>
    <row r="166" spans="5:22" customFormat="1" ht="15" customHeight="1">
      <c r="E166" s="151"/>
      <c r="F166" s="151"/>
      <c r="G166" s="151"/>
      <c r="H166" s="151"/>
      <c r="I166" s="151"/>
      <c r="J166" s="2">
        <v>78.06</v>
      </c>
      <c r="K166" s="2">
        <v>1.7050000000000101</v>
      </c>
      <c r="L166" s="105">
        <f t="shared" si="14"/>
        <v>1.7050933342834487</v>
      </c>
      <c r="M166" s="18">
        <f t="shared" si="13"/>
        <v>5.4741515213258558E-3</v>
      </c>
      <c r="N166" s="6">
        <f t="shared" si="6"/>
        <v>1330.92</v>
      </c>
      <c r="O166" s="151"/>
      <c r="P166" s="151"/>
      <c r="Q166" s="151"/>
      <c r="R166" s="151"/>
      <c r="S166" s="151"/>
      <c r="T166" s="50"/>
      <c r="U166" s="50"/>
      <c r="V166" s="50"/>
    </row>
    <row r="167" spans="5:22" customFormat="1" ht="15" customHeight="1">
      <c r="E167" s="151"/>
      <c r="F167" s="151"/>
      <c r="G167" s="151"/>
      <c r="H167" s="151"/>
      <c r="I167" s="151"/>
      <c r="J167" s="2">
        <v>78.489999999999995</v>
      </c>
      <c r="K167" s="2">
        <v>1.71000000000001</v>
      </c>
      <c r="L167" s="105">
        <f t="shared" si="14"/>
        <v>1.7098432168899085</v>
      </c>
      <c r="M167" s="18">
        <f t="shared" si="13"/>
        <v>-9.168602929910891E-3</v>
      </c>
      <c r="N167" s="6">
        <f t="shared" si="6"/>
        <v>1342.18</v>
      </c>
      <c r="O167" s="151"/>
      <c r="P167" s="151"/>
      <c r="Q167" s="151"/>
      <c r="R167" s="151"/>
      <c r="S167" s="151"/>
      <c r="T167" s="50"/>
      <c r="U167" s="50"/>
      <c r="V167" s="50"/>
    </row>
    <row r="168" spans="5:22" customFormat="1" ht="15" customHeight="1">
      <c r="E168" s="151"/>
      <c r="F168" s="151"/>
      <c r="G168" s="151"/>
      <c r="H168" s="151"/>
      <c r="I168" s="151"/>
      <c r="J168" s="2">
        <v>78.930000000000007</v>
      </c>
      <c r="K168" s="2">
        <v>1.7150000000000101</v>
      </c>
      <c r="L168" s="105">
        <f t="shared" si="14"/>
        <v>1.714666147881587</v>
      </c>
      <c r="M168" s="18">
        <f t="shared" si="13"/>
        <v>-1.9466595826418107E-2</v>
      </c>
      <c r="N168" s="6">
        <f t="shared" si="6"/>
        <v>1353.65</v>
      </c>
      <c r="O168" s="151"/>
      <c r="P168" s="151"/>
      <c r="Q168" s="151"/>
      <c r="R168" s="151"/>
      <c r="S168" s="151"/>
      <c r="T168" s="50"/>
      <c r="U168" s="50"/>
      <c r="V168" s="50"/>
    </row>
    <row r="169" spans="5:22" customFormat="1" ht="15" customHeight="1">
      <c r="E169" s="151"/>
      <c r="F169" s="151"/>
      <c r="G169" s="151"/>
      <c r="H169" s="151"/>
      <c r="I169" s="151"/>
      <c r="J169" s="2">
        <v>79.37</v>
      </c>
      <c r="K169" s="2">
        <v>1.72000000000001</v>
      </c>
      <c r="L169" s="105">
        <f t="shared" si="14"/>
        <v>1.7194485536055966</v>
      </c>
      <c r="M169" s="18">
        <f t="shared" si="13"/>
        <v>-3.206083688449992E-2</v>
      </c>
      <c r="N169" s="6">
        <f t="shared" si="6"/>
        <v>1365.16</v>
      </c>
      <c r="O169" s="151"/>
      <c r="P169" s="151"/>
      <c r="Q169" s="151"/>
      <c r="R169" s="151"/>
      <c r="S169" s="151"/>
      <c r="T169" s="50"/>
      <c r="U169" s="50"/>
      <c r="V169" s="50"/>
    </row>
    <row r="170" spans="5:22" customFormat="1" ht="15" customHeight="1">
      <c r="E170" s="151"/>
      <c r="F170" s="151"/>
      <c r="G170" s="151"/>
      <c r="H170" s="151"/>
      <c r="I170" s="151"/>
      <c r="J170" s="2">
        <v>79.81</v>
      </c>
      <c r="K170" s="2">
        <v>1.7250000000000101</v>
      </c>
      <c r="L170" s="105">
        <f t="shared" si="14"/>
        <v>1.7241876625145076</v>
      </c>
      <c r="M170" s="18">
        <f t="shared" si="13"/>
        <v>-4.7092028145070325E-2</v>
      </c>
      <c r="N170" s="6">
        <f t="shared" si="6"/>
        <v>1376.72</v>
      </c>
      <c r="O170" s="151"/>
      <c r="P170" s="151"/>
      <c r="Q170" s="151"/>
      <c r="R170" s="151"/>
      <c r="S170" s="151"/>
      <c r="T170" s="50"/>
      <c r="U170" s="50"/>
      <c r="V170" s="50"/>
    </row>
    <row r="171" spans="5:22" customFormat="1" ht="15" customHeight="1">
      <c r="E171" s="151"/>
      <c r="F171" s="151"/>
      <c r="G171" s="151"/>
      <c r="H171" s="151"/>
      <c r="I171" s="151"/>
      <c r="J171" s="2">
        <v>80.25</v>
      </c>
      <c r="K171" s="2">
        <v>1.73000000000001</v>
      </c>
      <c r="L171" s="105">
        <f t="shared" si="14"/>
        <v>1.7288806320306476</v>
      </c>
      <c r="M171" s="18">
        <f t="shared" si="13"/>
        <v>-6.4703350830196502E-2</v>
      </c>
      <c r="N171" s="6">
        <f t="shared" si="6"/>
        <v>1388.33</v>
      </c>
      <c r="O171" s="151"/>
      <c r="P171" s="151"/>
      <c r="Q171" s="151"/>
      <c r="R171" s="151"/>
      <c r="S171" s="151"/>
      <c r="T171" s="50"/>
      <c r="U171" s="50"/>
      <c r="V171" s="50"/>
    </row>
    <row r="172" spans="5:22" customFormat="1" ht="15" customHeight="1">
      <c r="E172" s="151"/>
      <c r="F172" s="151"/>
      <c r="G172" s="151"/>
      <c r="H172" s="151"/>
      <c r="I172" s="151"/>
      <c r="J172" s="2">
        <v>80.7</v>
      </c>
      <c r="K172" s="2">
        <v>1.7350000000000101</v>
      </c>
      <c r="L172" s="105">
        <f t="shared" si="14"/>
        <v>1.7336294979464344</v>
      </c>
      <c r="M172" s="18">
        <f t="shared" si="13"/>
        <v>-7.8991472828569859E-2</v>
      </c>
      <c r="N172" s="6">
        <f t="shared" si="6"/>
        <v>1400.15</v>
      </c>
      <c r="O172" s="151"/>
      <c r="P172" s="151"/>
      <c r="Q172" s="151"/>
      <c r="R172" s="151"/>
      <c r="S172" s="151"/>
      <c r="T172" s="50"/>
      <c r="U172" s="50"/>
      <c r="V172" s="50"/>
    </row>
    <row r="173" spans="5:22" customFormat="1" ht="15" customHeight="1">
      <c r="E173" s="151"/>
      <c r="F173" s="151"/>
      <c r="G173" s="151"/>
      <c r="H173" s="151"/>
      <c r="I173" s="151"/>
      <c r="J173" s="2">
        <v>81.16</v>
      </c>
      <c r="K173" s="2">
        <v>1.74000000000001</v>
      </c>
      <c r="L173" s="105">
        <f t="shared" si="14"/>
        <v>1.7384275336835815</v>
      </c>
      <c r="M173" s="18">
        <f t="shared" si="13"/>
        <v>-9.0371627380947131E-2</v>
      </c>
      <c r="N173" s="6">
        <f t="shared" si="6"/>
        <v>1412.18</v>
      </c>
      <c r="O173" s="151"/>
      <c r="P173" s="151"/>
      <c r="Q173" s="151"/>
      <c r="R173" s="151"/>
      <c r="S173" s="151"/>
      <c r="T173" s="50"/>
      <c r="U173" s="50"/>
      <c r="V173" s="50"/>
    </row>
    <row r="174" spans="5:22" customFormat="1" ht="15" customHeight="1">
      <c r="E174" s="151"/>
      <c r="F174" s="151"/>
      <c r="G174" s="151"/>
      <c r="H174" s="151"/>
      <c r="I174" s="151"/>
      <c r="J174" s="2">
        <v>81.62</v>
      </c>
      <c r="K174" s="2">
        <v>1.7450000000000101</v>
      </c>
      <c r="L174" s="105">
        <f t="shared" si="14"/>
        <v>1.7431651137021476</v>
      </c>
      <c r="M174" s="18">
        <f t="shared" si="13"/>
        <v>-0.10515107724140615</v>
      </c>
      <c r="N174" s="6">
        <f t="shared" si="6"/>
        <v>1424.27</v>
      </c>
      <c r="O174" s="151"/>
      <c r="P174" s="151"/>
      <c r="Q174" s="151"/>
      <c r="R174" s="151"/>
      <c r="S174" s="151"/>
      <c r="T174" s="50"/>
      <c r="U174" s="50"/>
      <c r="V174" s="50"/>
    </row>
    <row r="175" spans="5:22" customFormat="1" ht="15" customHeight="1">
      <c r="E175" s="151"/>
      <c r="F175" s="151"/>
      <c r="G175" s="151"/>
      <c r="H175" s="151"/>
      <c r="I175" s="151"/>
      <c r="J175" s="2">
        <v>82.09</v>
      </c>
      <c r="K175" s="2">
        <v>1.75000000000001</v>
      </c>
      <c r="L175" s="105">
        <f t="shared" si="14"/>
        <v>1.7479395085898213</v>
      </c>
      <c r="M175" s="18">
        <f t="shared" si="13"/>
        <v>-0.11774236629649727</v>
      </c>
      <c r="N175" s="6">
        <f t="shared" si="6"/>
        <v>1436.58</v>
      </c>
      <c r="O175" s="151"/>
      <c r="P175" s="151"/>
      <c r="Q175" s="151"/>
      <c r="R175" s="151"/>
      <c r="S175" s="151"/>
      <c r="T175" s="50"/>
      <c r="U175" s="50"/>
      <c r="V175" s="50"/>
    </row>
    <row r="176" spans="5:22" customFormat="1" ht="15" customHeight="1">
      <c r="E176" s="151"/>
      <c r="F176" s="151"/>
      <c r="G176" s="151"/>
      <c r="H176" s="151"/>
      <c r="I176" s="151"/>
      <c r="J176" s="2">
        <v>82.57</v>
      </c>
      <c r="K176" s="2">
        <v>1.7550000000000101</v>
      </c>
      <c r="L176" s="105">
        <f t="shared" si="14"/>
        <v>1.7527423965138873</v>
      </c>
      <c r="M176" s="18">
        <f t="shared" si="13"/>
        <v>-0.12863837527765201</v>
      </c>
      <c r="N176" s="6">
        <f t="shared" si="6"/>
        <v>1449.1</v>
      </c>
      <c r="O176" s="151"/>
      <c r="P176" s="151"/>
      <c r="Q176" s="151"/>
      <c r="R176" s="151"/>
      <c r="S176" s="151"/>
      <c r="T176" s="50"/>
      <c r="U176" s="50"/>
      <c r="V176" s="50"/>
    </row>
    <row r="177" spans="5:22" customFormat="1" ht="15" customHeight="1">
      <c r="E177" s="151"/>
      <c r="F177" s="151"/>
      <c r="G177" s="151"/>
      <c r="H177" s="151"/>
      <c r="I177" s="151"/>
      <c r="J177" s="2">
        <v>83.06</v>
      </c>
      <c r="K177" s="2">
        <v>1.76000000000001</v>
      </c>
      <c r="L177" s="105">
        <f t="shared" si="14"/>
        <v>1.7575647378360109</v>
      </c>
      <c r="M177" s="18">
        <f t="shared" si="13"/>
        <v>-0.13836716840904131</v>
      </c>
      <c r="N177" s="6">
        <f t="shared" si="6"/>
        <v>1461.86</v>
      </c>
      <c r="O177" s="151"/>
      <c r="P177" s="151"/>
      <c r="Q177" s="151"/>
      <c r="R177" s="151"/>
      <c r="S177" s="151"/>
      <c r="T177" s="50"/>
      <c r="U177" s="50"/>
      <c r="V177" s="50"/>
    </row>
    <row r="178" spans="5:22" customFormat="1" ht="15" customHeight="1">
      <c r="E178" s="151"/>
      <c r="F178" s="151"/>
      <c r="G178" s="151"/>
      <c r="H178" s="151"/>
      <c r="I178" s="151"/>
      <c r="J178" s="2">
        <v>83.57</v>
      </c>
      <c r="K178" s="2">
        <v>1.7650000000000099</v>
      </c>
      <c r="L178" s="105">
        <f t="shared" si="14"/>
        <v>1.7624924141265232</v>
      </c>
      <c r="M178" s="18">
        <f t="shared" si="13"/>
        <v>-0.14207285402190575</v>
      </c>
      <c r="N178" s="6">
        <f t="shared" si="6"/>
        <v>1475.01</v>
      </c>
      <c r="O178" s="151"/>
      <c r="P178" s="151"/>
      <c r="Q178" s="151"/>
      <c r="R178" s="151"/>
      <c r="S178" s="151"/>
      <c r="T178" s="50"/>
      <c r="U178" s="50"/>
      <c r="V178" s="50"/>
    </row>
    <row r="179" spans="5:22" customFormat="1" ht="15" customHeight="1">
      <c r="E179" s="151"/>
      <c r="F179" s="151"/>
      <c r="G179" s="151"/>
      <c r="H179" s="151"/>
      <c r="I179" s="151"/>
      <c r="J179" s="2">
        <v>84.08</v>
      </c>
      <c r="K179" s="2">
        <v>1.77000000000001</v>
      </c>
      <c r="L179" s="105">
        <f t="shared" si="14"/>
        <v>1.7673214232198791</v>
      </c>
      <c r="M179" s="18">
        <f t="shared" si="13"/>
        <v>-0.15133202147632391</v>
      </c>
      <c r="N179" s="6">
        <f t="shared" si="6"/>
        <v>1488.22</v>
      </c>
      <c r="O179" s="151"/>
      <c r="P179" s="151"/>
      <c r="Q179" s="151"/>
      <c r="R179" s="151"/>
      <c r="S179" s="151"/>
      <c r="T179" s="50"/>
      <c r="U179" s="50"/>
      <c r="V179" s="50"/>
    </row>
    <row r="180" spans="5:22" customFormat="1" ht="15" customHeight="1">
      <c r="E180" s="151"/>
      <c r="F180" s="151"/>
      <c r="G180" s="151"/>
      <c r="H180" s="151"/>
      <c r="I180" s="151"/>
      <c r="J180" s="2">
        <v>84.61</v>
      </c>
      <c r="K180" s="2">
        <v>1.7750000000000099</v>
      </c>
      <c r="L180" s="105">
        <f t="shared" si="14"/>
        <v>1.7722292959253272</v>
      </c>
      <c r="M180" s="18">
        <f t="shared" si="13"/>
        <v>-0.15609600420747616</v>
      </c>
      <c r="N180" s="6">
        <f t="shared" si="6"/>
        <v>1501.83</v>
      </c>
      <c r="O180" s="151"/>
      <c r="P180" s="151"/>
      <c r="Q180" s="151"/>
      <c r="R180" s="151"/>
      <c r="S180" s="151"/>
      <c r="T180" s="50"/>
      <c r="U180" s="50"/>
      <c r="V180" s="50"/>
    </row>
    <row r="181" spans="5:22" customFormat="1" ht="15" customHeight="1">
      <c r="E181" s="151"/>
      <c r="F181" s="151"/>
      <c r="G181" s="151"/>
      <c r="H181" s="151"/>
      <c r="I181" s="151"/>
      <c r="J181" s="2">
        <v>85.16</v>
      </c>
      <c r="K181" s="2">
        <v>1.78000000000001</v>
      </c>
      <c r="L181" s="105">
        <f t="shared" si="14"/>
        <v>1.7771965151502298</v>
      </c>
      <c r="M181" s="18">
        <f t="shared" si="13"/>
        <v>-0.15749914886405605</v>
      </c>
      <c r="N181" s="6">
        <f t="shared" si="6"/>
        <v>1515.85</v>
      </c>
      <c r="O181" s="151"/>
      <c r="P181" s="151"/>
      <c r="Q181" s="151"/>
      <c r="R181" s="151"/>
      <c r="S181" s="151"/>
      <c r="T181" s="50"/>
      <c r="U181" s="50"/>
      <c r="V181" s="50"/>
    </row>
    <row r="182" spans="5:22" customFormat="1" ht="15" customHeight="1">
      <c r="E182" s="151"/>
      <c r="F182" s="151"/>
      <c r="G182" s="151"/>
      <c r="H182" s="151"/>
      <c r="I182" s="151"/>
      <c r="J182" s="2">
        <v>85.74</v>
      </c>
      <c r="K182" s="2">
        <v>1.7850000000000099</v>
      </c>
      <c r="L182" s="105">
        <f t="shared" si="14"/>
        <v>1.782287803179877</v>
      </c>
      <c r="M182" s="18">
        <f t="shared" si="13"/>
        <v>-0.15194379944722081</v>
      </c>
      <c r="N182" s="6">
        <f t="shared" si="6"/>
        <v>1530.46</v>
      </c>
      <c r="O182" s="151"/>
      <c r="P182" s="151"/>
      <c r="Q182" s="151"/>
      <c r="R182" s="151"/>
      <c r="S182" s="151"/>
      <c r="T182" s="50"/>
      <c r="U182" s="50"/>
      <c r="V182" s="50"/>
    </row>
    <row r="183" spans="5:22" customFormat="1" ht="15" customHeight="1">
      <c r="E183" s="151"/>
      <c r="F183" s="151"/>
      <c r="G183" s="151"/>
      <c r="H183" s="151"/>
      <c r="I183" s="151"/>
      <c r="J183" s="2">
        <v>86.35</v>
      </c>
      <c r="K183" s="2">
        <v>1.79000000000001</v>
      </c>
      <c r="L183" s="105">
        <f t="shared" si="14"/>
        <v>1.7874702125028674</v>
      </c>
      <c r="M183" s="18">
        <f t="shared" si="13"/>
        <v>-0.14132891045489365</v>
      </c>
      <c r="N183" s="6">
        <f t="shared" si="6"/>
        <v>1545.67</v>
      </c>
      <c r="O183" s="151"/>
      <c r="P183" s="151"/>
      <c r="Q183" s="151"/>
      <c r="R183" s="151"/>
      <c r="S183" s="151"/>
      <c r="T183" s="50"/>
      <c r="U183" s="50"/>
      <c r="V183" s="50"/>
    </row>
    <row r="184" spans="5:22" customFormat="1" ht="15" customHeight="1">
      <c r="E184" s="151"/>
      <c r="F184" s="151"/>
      <c r="G184" s="151"/>
      <c r="H184" s="151"/>
      <c r="I184" s="151"/>
      <c r="J184" s="2">
        <v>86.99</v>
      </c>
      <c r="K184" s="2">
        <v>1.7950000000000099</v>
      </c>
      <c r="L184" s="105">
        <f t="shared" si="14"/>
        <v>1.7927063022190799</v>
      </c>
      <c r="M184" s="18">
        <f t="shared" si="13"/>
        <v>-0.12778260617994505</v>
      </c>
      <c r="N184" s="6">
        <f t="shared" si="6"/>
        <v>1561.47</v>
      </c>
      <c r="O184" s="151"/>
      <c r="P184" s="151"/>
      <c r="Q184" s="151"/>
      <c r="R184" s="151"/>
      <c r="S184" s="151"/>
      <c r="T184" s="50"/>
      <c r="U184" s="50"/>
      <c r="V184" s="50"/>
    </row>
    <row r="185" spans="5:22" customFormat="1" ht="15" customHeight="1">
      <c r="E185" s="151"/>
      <c r="F185" s="151"/>
      <c r="G185" s="151"/>
      <c r="H185" s="151"/>
      <c r="I185" s="151"/>
      <c r="J185" s="2">
        <v>87.69</v>
      </c>
      <c r="K185" s="2">
        <v>1.80000000000001</v>
      </c>
      <c r="L185" s="105">
        <f t="shared" si="14"/>
        <v>1.798182717206914</v>
      </c>
      <c r="M185" s="18">
        <f t="shared" si="13"/>
        <v>-0.10096015517199992</v>
      </c>
      <c r="N185" s="6">
        <f t="shared" si="6"/>
        <v>1578.42</v>
      </c>
      <c r="O185" s="151"/>
      <c r="P185" s="151"/>
      <c r="Q185" s="151"/>
      <c r="R185" s="151"/>
      <c r="S185" s="151"/>
      <c r="T185" s="50"/>
      <c r="U185" s="50"/>
      <c r="V185" s="50"/>
    </row>
    <row r="186" spans="5:22" customFormat="1" ht="15" customHeight="1">
      <c r="E186" s="151"/>
      <c r="F186" s="151"/>
      <c r="G186" s="151"/>
      <c r="H186" s="151"/>
      <c r="I186" s="151"/>
      <c r="J186" s="2">
        <v>88.43</v>
      </c>
      <c r="K186" s="2">
        <v>1.8050000000000099</v>
      </c>
      <c r="L186" s="105">
        <f t="shared" si="14"/>
        <v>1.8036691023484333</v>
      </c>
      <c r="M186" s="18">
        <f t="shared" si="13"/>
        <v>-7.3733941915605089E-2</v>
      </c>
      <c r="N186" s="6">
        <f t="shared" si="6"/>
        <v>1596.16</v>
      </c>
      <c r="O186" s="151"/>
      <c r="P186" s="151"/>
      <c r="Q186" s="151"/>
      <c r="R186" s="151"/>
      <c r="S186" s="151"/>
      <c r="T186" s="50"/>
      <c r="U186" s="50"/>
      <c r="V186" s="50"/>
    </row>
    <row r="187" spans="5:22" customFormat="1" ht="15" customHeight="1">
      <c r="E187" s="151"/>
      <c r="F187" s="151"/>
      <c r="G187" s="151"/>
      <c r="H187" s="151"/>
      <c r="I187" s="151"/>
      <c r="J187" s="2">
        <v>89.23</v>
      </c>
      <c r="K187" s="2">
        <v>1.81000000000001</v>
      </c>
      <c r="L187" s="105">
        <f t="shared" si="14"/>
        <v>1.8092264769377042</v>
      </c>
      <c r="M187" s="18">
        <f t="shared" si="13"/>
        <v>-4.273608079037685E-2</v>
      </c>
      <c r="N187" s="6">
        <f t="shared" si="6"/>
        <v>1615.06</v>
      </c>
      <c r="O187" s="151"/>
      <c r="P187" s="151"/>
      <c r="Q187" s="151"/>
      <c r="R187" s="151"/>
      <c r="S187" s="151"/>
      <c r="T187" s="50"/>
      <c r="U187" s="50"/>
      <c r="V187" s="50"/>
    </row>
    <row r="188" spans="5:22" customFormat="1" ht="15" customHeight="1">
      <c r="E188" s="151"/>
      <c r="F188" s="151"/>
      <c r="G188" s="151"/>
      <c r="H188" s="151"/>
      <c r="I188" s="151"/>
      <c r="J188" s="2">
        <v>90.12</v>
      </c>
      <c r="K188" s="2">
        <v>1.8150000000000099</v>
      </c>
      <c r="L188" s="105">
        <f t="shared" si="14"/>
        <v>1.8149203042643436</v>
      </c>
      <c r="M188" s="18">
        <f t="shared" si="13"/>
        <v>-4.3909496234904397E-3</v>
      </c>
      <c r="N188" s="6">
        <f t="shared" si="6"/>
        <v>1635.68</v>
      </c>
      <c r="O188" s="151"/>
      <c r="P188" s="151"/>
      <c r="Q188" s="151"/>
      <c r="R188" s="151"/>
      <c r="S188" s="151"/>
      <c r="T188" s="50"/>
      <c r="U188" s="50"/>
      <c r="V188" s="50"/>
    </row>
    <row r="189" spans="5:22" customFormat="1" ht="15" customHeight="1">
      <c r="E189" s="151"/>
      <c r="F189" s="151"/>
      <c r="G189" s="151"/>
      <c r="H189" s="151"/>
      <c r="I189" s="151"/>
      <c r="J189" s="2">
        <v>91.11</v>
      </c>
      <c r="K189" s="2">
        <v>1.8200000000000101</v>
      </c>
      <c r="L189" s="105">
        <f t="shared" si="14"/>
        <v>1.8206032962364611</v>
      </c>
      <c r="M189" s="18">
        <f t="shared" si="13"/>
        <v>3.3148144859947964E-2</v>
      </c>
      <c r="N189" s="6">
        <f t="shared" si="6"/>
        <v>1658.2</v>
      </c>
      <c r="O189" s="151"/>
      <c r="P189" s="151"/>
      <c r="Q189" s="151"/>
      <c r="R189" s="151"/>
      <c r="S189" s="151"/>
      <c r="T189" s="50"/>
      <c r="U189" s="50"/>
      <c r="V189" s="50"/>
    </row>
    <row r="190" spans="5:22" customFormat="1" ht="15" customHeight="1">
      <c r="E190" s="151"/>
      <c r="F190" s="151"/>
      <c r="G190" s="151"/>
      <c r="H190" s="151"/>
      <c r="I190" s="151"/>
      <c r="J190" s="2">
        <v>91.33</v>
      </c>
      <c r="K190" s="2">
        <v>1.821</v>
      </c>
      <c r="L190" s="105">
        <f t="shared" si="14"/>
        <v>1.821767836941363</v>
      </c>
      <c r="M190" s="18">
        <f t="shared" si="13"/>
        <v>4.2165674978751504E-2</v>
      </c>
      <c r="N190" s="6">
        <f t="shared" si="6"/>
        <v>1663.12</v>
      </c>
      <c r="O190" s="151"/>
      <c r="P190" s="151"/>
      <c r="Q190" s="151"/>
      <c r="R190" s="151"/>
      <c r="S190" s="151"/>
      <c r="T190" s="50"/>
      <c r="U190" s="50"/>
      <c r="V190" s="50"/>
    </row>
    <row r="191" spans="5:22" customFormat="1" ht="15" customHeight="1">
      <c r="E191" s="151"/>
      <c r="F191" s="151"/>
      <c r="G191" s="151"/>
      <c r="H191" s="151"/>
      <c r="I191" s="151"/>
      <c r="J191" s="2">
        <v>91.56</v>
      </c>
      <c r="K191" s="2">
        <v>1.8219999999999901</v>
      </c>
      <c r="L191" s="105">
        <f t="shared" si="14"/>
        <v>1.8229456269166455</v>
      </c>
      <c r="M191" s="18">
        <f t="shared" si="13"/>
        <v>5.1900489388334581E-2</v>
      </c>
      <c r="N191" s="6">
        <f t="shared" si="6"/>
        <v>1668.22</v>
      </c>
      <c r="O191" s="151"/>
      <c r="P191" s="151"/>
      <c r="Q191" s="151"/>
      <c r="R191" s="151"/>
      <c r="S191" s="151"/>
      <c r="T191" s="50"/>
      <c r="U191" s="50"/>
      <c r="V191" s="50"/>
    </row>
    <row r="192" spans="5:22" customFormat="1" ht="15" customHeight="1">
      <c r="E192" s="151"/>
      <c r="F192" s="151"/>
      <c r="G192" s="151"/>
      <c r="H192" s="151"/>
      <c r="I192" s="151"/>
      <c r="J192" s="2">
        <v>91.78</v>
      </c>
      <c r="K192" s="2">
        <v>1.82299999999998</v>
      </c>
      <c r="L192" s="105">
        <f t="shared" si="14"/>
        <v>1.8240335945120139</v>
      </c>
      <c r="M192" s="18">
        <f t="shared" si="13"/>
        <v>5.6697449919577494E-2</v>
      </c>
      <c r="N192" s="6">
        <f t="shared" si="6"/>
        <v>1673.15</v>
      </c>
      <c r="O192" s="151"/>
      <c r="P192" s="151"/>
      <c r="Q192" s="151"/>
      <c r="R192" s="151"/>
      <c r="S192" s="151"/>
      <c r="T192" s="50"/>
      <c r="U192" s="50"/>
      <c r="V192" s="50"/>
    </row>
    <row r="193" spans="5:22" customFormat="1" ht="15" customHeight="1">
      <c r="E193" s="151"/>
      <c r="F193" s="151"/>
      <c r="G193" s="151"/>
      <c r="H193" s="151"/>
      <c r="I193" s="151"/>
      <c r="J193" s="2">
        <v>92</v>
      </c>
      <c r="K193" s="2">
        <v>1.8239999999999701</v>
      </c>
      <c r="L193" s="105">
        <f t="shared" si="14"/>
        <v>1.825083159571105</v>
      </c>
      <c r="M193" s="18">
        <f t="shared" si="13"/>
        <v>5.9383748417485477E-2</v>
      </c>
      <c r="N193" s="6">
        <f t="shared" si="6"/>
        <v>1678.08</v>
      </c>
      <c r="O193" s="151"/>
      <c r="P193" s="151"/>
      <c r="Q193" s="151"/>
      <c r="R193" s="151"/>
      <c r="S193" s="151"/>
      <c r="T193" s="50"/>
      <c r="U193" s="50"/>
      <c r="V193" s="50"/>
    </row>
    <row r="194" spans="5:22" customFormat="1" ht="15" customHeight="1">
      <c r="E194" s="151"/>
      <c r="F194" s="151"/>
      <c r="G194" s="151"/>
      <c r="H194" s="151"/>
      <c r="I194" s="151"/>
      <c r="J194" s="2">
        <v>92.25</v>
      </c>
      <c r="K194" s="2">
        <v>1.82499999999996</v>
      </c>
      <c r="L194" s="105">
        <f t="shared" si="14"/>
        <v>1.826228416601668</v>
      </c>
      <c r="M194" s="18">
        <f t="shared" si="13"/>
        <v>6.7310498723728962E-2</v>
      </c>
      <c r="N194" s="6">
        <f t="shared" si="6"/>
        <v>1683.56</v>
      </c>
      <c r="O194" s="151"/>
      <c r="P194" s="151"/>
      <c r="Q194" s="151"/>
      <c r="R194" s="151"/>
      <c r="S194" s="151"/>
      <c r="T194" s="50"/>
      <c r="U194" s="50"/>
      <c r="V194" s="50"/>
    </row>
    <row r="195" spans="5:22" customFormat="1" ht="15" customHeight="1">
      <c r="E195" s="151"/>
      <c r="F195" s="151"/>
      <c r="G195" s="151"/>
      <c r="H195" s="151"/>
      <c r="I195" s="151"/>
      <c r="J195" s="2">
        <v>92.51</v>
      </c>
      <c r="K195" s="2">
        <v>1.8259999999999501</v>
      </c>
      <c r="L195" s="105">
        <f t="shared" si="14"/>
        <v>1.8273649743947655</v>
      </c>
      <c r="M195" s="18">
        <f t="shared" si="13"/>
        <v>7.4752157437867395E-2</v>
      </c>
      <c r="N195" s="6">
        <f t="shared" si="6"/>
        <v>1689.23</v>
      </c>
      <c r="O195" s="151"/>
      <c r="P195" s="151"/>
      <c r="Q195" s="151"/>
      <c r="R195" s="151"/>
      <c r="S195" s="151"/>
      <c r="T195" s="50"/>
      <c r="U195" s="50"/>
      <c r="V195" s="50"/>
    </row>
    <row r="196" spans="5:22" customFormat="1" ht="15" customHeight="1">
      <c r="E196" s="151"/>
      <c r="F196" s="151"/>
      <c r="G196" s="151"/>
      <c r="H196" s="151"/>
      <c r="I196" s="151"/>
      <c r="J196" s="2">
        <v>92.77</v>
      </c>
      <c r="K196" s="2">
        <v>1.82699999999994</v>
      </c>
      <c r="L196" s="105">
        <f t="shared" si="14"/>
        <v>1.8284448852181707</v>
      </c>
      <c r="M196" s="18">
        <f t="shared" si="13"/>
        <v>7.9085124150561889E-2</v>
      </c>
      <c r="N196" s="6">
        <f t="shared" si="6"/>
        <v>1694.91</v>
      </c>
      <c r="O196" s="151"/>
      <c r="P196" s="151"/>
      <c r="Q196" s="151"/>
      <c r="R196" s="151"/>
      <c r="S196" s="151"/>
      <c r="T196" s="50"/>
      <c r="U196" s="50"/>
      <c r="V196" s="50"/>
    </row>
    <row r="197" spans="5:22" customFormat="1" ht="15" customHeight="1">
      <c r="E197" s="151"/>
      <c r="F197" s="151"/>
      <c r="G197" s="151"/>
      <c r="H197" s="151"/>
      <c r="I197" s="151"/>
      <c r="J197" s="2">
        <v>93.03</v>
      </c>
      <c r="K197" s="2">
        <v>1.8279999999999299</v>
      </c>
      <c r="L197" s="105">
        <f t="shared" si="14"/>
        <v>1.8294670551839589</v>
      </c>
      <c r="M197" s="18">
        <f t="shared" si="13"/>
        <v>8.0254659957826338E-2</v>
      </c>
      <c r="N197" s="6">
        <f t="shared" si="6"/>
        <v>1700.59</v>
      </c>
      <c r="O197" s="151"/>
      <c r="P197" s="151"/>
      <c r="Q197" s="151"/>
      <c r="R197" s="151"/>
      <c r="S197" s="151"/>
      <c r="T197" s="50"/>
      <c r="U197" s="50"/>
      <c r="V197" s="50"/>
    </row>
    <row r="198" spans="5:22" customFormat="1" ht="15" customHeight="1">
      <c r="E198" s="151"/>
      <c r="F198" s="151"/>
      <c r="G198" s="151"/>
      <c r="H198" s="151"/>
      <c r="I198" s="151"/>
      <c r="J198" s="2">
        <v>93.33</v>
      </c>
      <c r="K198" s="2">
        <v>1.82899999999992</v>
      </c>
      <c r="L198" s="105">
        <f t="shared" si="14"/>
        <v>1.8305732884427319</v>
      </c>
      <c r="M198" s="18">
        <f t="shared" si="13"/>
        <v>8.6019051001201371E-2</v>
      </c>
      <c r="N198" s="6">
        <f t="shared" si="6"/>
        <v>1707.01</v>
      </c>
      <c r="O198" s="151"/>
      <c r="P198" s="151"/>
      <c r="Q198" s="151"/>
      <c r="R198" s="151"/>
      <c r="S198" s="151"/>
      <c r="T198" s="50"/>
      <c r="U198" s="50"/>
      <c r="V198" s="50"/>
    </row>
    <row r="199" spans="5:22" customFormat="1" ht="15" customHeight="1">
      <c r="E199" s="151"/>
      <c r="F199" s="151"/>
      <c r="G199" s="151"/>
      <c r="H199" s="151"/>
      <c r="I199" s="151"/>
      <c r="J199" s="2">
        <v>93.64</v>
      </c>
      <c r="K199" s="2">
        <v>1.8299999999999099</v>
      </c>
      <c r="L199" s="105">
        <f t="shared" si="14"/>
        <v>1.8316322648660757</v>
      </c>
      <c r="M199" s="18">
        <f t="shared" si="13"/>
        <v>8.9194801429826498E-2</v>
      </c>
      <c r="N199" s="6">
        <f t="shared" si="6"/>
        <v>1713.61</v>
      </c>
      <c r="O199" s="151"/>
      <c r="P199" s="151"/>
      <c r="Q199" s="151"/>
      <c r="R199" s="151"/>
      <c r="S199" s="151"/>
      <c r="T199" s="50"/>
      <c r="U199" s="50"/>
      <c r="V199" s="50"/>
    </row>
    <row r="200" spans="5:22" customFormat="1" ht="15" customHeight="1">
      <c r="E200" s="151"/>
      <c r="F200" s="151"/>
      <c r="G200" s="151"/>
      <c r="H200" s="151"/>
      <c r="I200" s="151"/>
      <c r="J200" s="2">
        <v>93.94</v>
      </c>
      <c r="K200" s="2">
        <v>1.8309999999999</v>
      </c>
      <c r="L200" s="105">
        <f t="shared" si="14"/>
        <v>1.8325738764458284</v>
      </c>
      <c r="M200" s="18">
        <f t="shared" si="13"/>
        <v>8.5957206222196061E-2</v>
      </c>
      <c r="N200" s="6">
        <f t="shared" si="6"/>
        <v>1720.04</v>
      </c>
      <c r="O200" s="151"/>
      <c r="P200" s="151"/>
      <c r="Q200" s="151"/>
      <c r="R200" s="151"/>
      <c r="S200" s="151"/>
      <c r="T200" s="50"/>
      <c r="U200" s="50"/>
      <c r="V200" s="50"/>
    </row>
    <row r="201" spans="5:22" customFormat="1" ht="15" customHeight="1">
      <c r="E201" s="151"/>
      <c r="F201" s="151"/>
      <c r="G201" s="151"/>
      <c r="H201" s="151"/>
      <c r="I201" s="151"/>
      <c r="J201" s="2">
        <v>94.32</v>
      </c>
      <c r="K201" s="2">
        <v>1.8319999999998899</v>
      </c>
      <c r="L201" s="105">
        <f t="shared" si="14"/>
        <v>1.8336463178174482</v>
      </c>
      <c r="M201" s="18">
        <f t="shared" si="13"/>
        <v>8.986450969205273E-2</v>
      </c>
      <c r="N201" s="6">
        <f t="shared" si="6"/>
        <v>1727.94</v>
      </c>
      <c r="O201" s="151"/>
      <c r="P201" s="151"/>
      <c r="Q201" s="151"/>
      <c r="R201" s="151"/>
      <c r="S201" s="151"/>
      <c r="T201" s="50"/>
      <c r="U201" s="50"/>
      <c r="V201" s="50"/>
    </row>
    <row r="202" spans="5:22" customFormat="1" ht="15" customHeight="1">
      <c r="E202" s="151"/>
      <c r="F202" s="151"/>
      <c r="G202" s="151"/>
      <c r="H202" s="151"/>
      <c r="I202" s="151"/>
      <c r="J202" s="2">
        <v>94.72</v>
      </c>
      <c r="K202" s="2">
        <v>1.8329999999998801</v>
      </c>
      <c r="L202" s="105">
        <f t="shared" si="14"/>
        <v>1.8346262772714046</v>
      </c>
      <c r="M202" s="18">
        <f t="shared" si="13"/>
        <v>8.8722164294852204E-2</v>
      </c>
      <c r="N202" s="6">
        <f t="shared" si="6"/>
        <v>1736.22</v>
      </c>
      <c r="O202" s="151"/>
      <c r="P202" s="151"/>
      <c r="Q202" s="151"/>
      <c r="R202" s="151"/>
      <c r="S202" s="151"/>
      <c r="T202" s="50"/>
      <c r="U202" s="50"/>
      <c r="V202" s="50"/>
    </row>
    <row r="203" spans="5:22" customFormat="1" ht="15" customHeight="1">
      <c r="E203" s="151"/>
      <c r="F203" s="151"/>
      <c r="G203" s="151"/>
      <c r="H203" s="151"/>
      <c r="I203" s="151"/>
      <c r="J203" s="2">
        <v>98</v>
      </c>
      <c r="K203" s="2">
        <v>1.84</v>
      </c>
      <c r="L203" s="105">
        <f t="shared" si="14"/>
        <v>1.8363370839448114</v>
      </c>
      <c r="M203" s="18">
        <f t="shared" si="13"/>
        <v>-0.19907152473851347</v>
      </c>
      <c r="N203" s="6">
        <f t="shared" si="6"/>
        <v>1803.2</v>
      </c>
      <c r="O203" s="151"/>
      <c r="P203" s="151"/>
      <c r="Q203" s="151"/>
      <c r="R203" s="151"/>
      <c r="S203" s="151"/>
      <c r="T203" s="50"/>
      <c r="U203" s="50"/>
      <c r="V203" s="50"/>
    </row>
    <row r="204" spans="5:22" customFormat="1" ht="15" customHeight="1">
      <c r="J204" s="1"/>
      <c r="K204" s="1"/>
      <c r="T204" s="50"/>
      <c r="U204" s="50"/>
      <c r="V204" s="50"/>
    </row>
    <row r="205" spans="5:22" customFormat="1" ht="15" customHeight="1">
      <c r="J205" s="1"/>
      <c r="K205" s="1"/>
      <c r="T205" s="50"/>
      <c r="U205" s="50"/>
      <c r="V205" s="50"/>
    </row>
    <row r="206" spans="5:22" customFormat="1" ht="15" customHeight="1">
      <c r="J206" s="1"/>
      <c r="K206" s="1"/>
      <c r="T206" s="50"/>
      <c r="U206" s="50"/>
      <c r="V206" s="50"/>
    </row>
    <row r="207" spans="5:22" customFormat="1" ht="15" customHeight="1">
      <c r="J207" s="1"/>
      <c r="K207" s="1"/>
      <c r="T207" s="50"/>
      <c r="U207" s="50"/>
      <c r="V207" s="50"/>
    </row>
    <row r="208" spans="5:22" customFormat="1" ht="15" customHeight="1">
      <c r="J208" s="1"/>
      <c r="K208" s="1"/>
      <c r="T208" s="50"/>
      <c r="U208" s="50"/>
      <c r="V208" s="50"/>
    </row>
    <row r="209" spans="10:22" customFormat="1" ht="15" customHeight="1">
      <c r="J209" s="1"/>
      <c r="K209" s="1"/>
      <c r="T209" s="50"/>
      <c r="U209" s="50"/>
      <c r="V209" s="50"/>
    </row>
    <row r="210" spans="10:22" customFormat="1" ht="15" customHeight="1">
      <c r="J210" s="1"/>
      <c r="K210" s="1"/>
      <c r="T210" s="50"/>
      <c r="U210" s="50"/>
      <c r="V210" s="50"/>
    </row>
    <row r="211" spans="10:22" customFormat="1" ht="15" customHeight="1">
      <c r="J211" s="1"/>
      <c r="K211" s="1"/>
      <c r="T211" s="50"/>
      <c r="U211" s="50"/>
      <c r="V211" s="50"/>
    </row>
    <row r="212" spans="10:22" customFormat="1" ht="15" customHeight="1">
      <c r="J212" s="1"/>
      <c r="K212" s="1"/>
      <c r="T212" s="50"/>
      <c r="U212" s="50"/>
      <c r="V212" s="50"/>
    </row>
    <row r="213" spans="10:22" customFormat="1" ht="15" customHeight="1">
      <c r="J213" s="1"/>
      <c r="K213" s="1"/>
      <c r="T213" s="50"/>
      <c r="U213" s="50"/>
      <c r="V213" s="50"/>
    </row>
    <row r="214" spans="10:22" customFormat="1" ht="15" customHeight="1">
      <c r="J214" s="1"/>
      <c r="K214" s="1"/>
      <c r="T214" s="50"/>
      <c r="U214" s="50"/>
      <c r="V214" s="50"/>
    </row>
    <row r="215" spans="10:22" customFormat="1" ht="15" customHeight="1">
      <c r="J215" s="1"/>
      <c r="K215" s="1"/>
      <c r="T215" s="50"/>
      <c r="U215" s="50"/>
      <c r="V215" s="50"/>
    </row>
    <row r="216" spans="10:22" customFormat="1" ht="15" customHeight="1">
      <c r="J216" s="1"/>
      <c r="K216" s="1"/>
      <c r="T216" s="50"/>
      <c r="U216" s="50"/>
      <c r="V216" s="50"/>
    </row>
    <row r="217" spans="10:22" customFormat="1" ht="15" customHeight="1">
      <c r="J217" s="1"/>
      <c r="K217" s="1"/>
      <c r="T217" s="50"/>
      <c r="U217" s="50"/>
      <c r="V217" s="50"/>
    </row>
    <row r="218" spans="10:22" customFormat="1" ht="15" customHeight="1">
      <c r="J218" s="1"/>
      <c r="K218" s="1"/>
      <c r="T218" s="50"/>
      <c r="U218" s="50"/>
      <c r="V218" s="50"/>
    </row>
    <row r="219" spans="10:22" customFormat="1" ht="15" customHeight="1">
      <c r="J219" s="1"/>
      <c r="K219" s="1"/>
      <c r="T219" s="50"/>
      <c r="U219" s="50"/>
      <c r="V219" s="50"/>
    </row>
    <row r="220" spans="10:22" customFormat="1" ht="15" customHeight="1">
      <c r="J220" s="1"/>
      <c r="K220" s="1"/>
      <c r="T220" s="50"/>
      <c r="U220" s="50"/>
      <c r="V220" s="50"/>
    </row>
    <row r="221" spans="10:22" customFormat="1" ht="15" customHeight="1">
      <c r="J221" s="1"/>
      <c r="K221" s="1"/>
      <c r="T221" s="50"/>
      <c r="U221" s="50"/>
      <c r="V221" s="50"/>
    </row>
    <row r="222" spans="10:22" customFormat="1" ht="15" customHeight="1">
      <c r="J222" s="1"/>
      <c r="K222" s="1"/>
      <c r="T222" s="50"/>
      <c r="U222" s="50"/>
      <c r="V222" s="50"/>
    </row>
    <row r="223" spans="10:22" customFormat="1" ht="15" customHeight="1">
      <c r="J223" s="1"/>
      <c r="K223" s="1"/>
      <c r="T223" s="50"/>
      <c r="U223" s="50"/>
      <c r="V223" s="50"/>
    </row>
    <row r="224" spans="10:22" customFormat="1" ht="15" customHeight="1">
      <c r="J224" s="1"/>
      <c r="K224" s="1"/>
      <c r="T224" s="50"/>
      <c r="U224" s="50"/>
      <c r="V224" s="50"/>
    </row>
    <row r="225" spans="10:22" customFormat="1" ht="15" customHeight="1">
      <c r="J225" s="1"/>
      <c r="K225" s="1"/>
      <c r="T225" s="50"/>
      <c r="U225" s="50"/>
      <c r="V225" s="50"/>
    </row>
    <row r="226" spans="10:22" customFormat="1" ht="15" customHeight="1">
      <c r="J226" s="1"/>
      <c r="K226" s="1"/>
      <c r="T226" s="50"/>
      <c r="U226" s="50"/>
      <c r="V226" s="50"/>
    </row>
    <row r="227" spans="10:22" customFormat="1" ht="15" customHeight="1">
      <c r="J227" s="1"/>
      <c r="K227" s="1"/>
      <c r="T227" s="50"/>
      <c r="U227" s="50"/>
      <c r="V227" s="50"/>
    </row>
    <row r="228" spans="10:22" customFormat="1" ht="15" customHeight="1">
      <c r="J228" s="1"/>
      <c r="K228" s="1"/>
      <c r="T228" s="50"/>
      <c r="U228" s="50"/>
      <c r="V228" s="50"/>
    </row>
    <row r="229" spans="10:22" customFormat="1" ht="15" customHeight="1">
      <c r="J229" s="1"/>
      <c r="K229" s="1"/>
      <c r="T229" s="50"/>
      <c r="U229" s="50"/>
      <c r="V229" s="50"/>
    </row>
    <row r="230" spans="10:22" customFormat="1" ht="15" customHeight="1">
      <c r="J230" s="1"/>
      <c r="K230" s="1"/>
      <c r="T230" s="50"/>
      <c r="U230" s="50"/>
      <c r="V230" s="50"/>
    </row>
    <row r="231" spans="10:22" customFormat="1" ht="15" customHeight="1">
      <c r="J231" s="1"/>
      <c r="K231" s="1"/>
      <c r="T231" s="50"/>
      <c r="U231" s="50"/>
      <c r="V231" s="50"/>
    </row>
    <row r="232" spans="10:22" customFormat="1" ht="15" customHeight="1">
      <c r="J232" s="1"/>
      <c r="K232" s="1"/>
      <c r="T232" s="50"/>
      <c r="U232" s="50"/>
      <c r="V232" s="50"/>
    </row>
    <row r="233" spans="10:22" customFormat="1" ht="15" customHeight="1">
      <c r="J233" s="1"/>
      <c r="K233" s="1"/>
      <c r="T233" s="50"/>
      <c r="U233" s="50"/>
      <c r="V233" s="50"/>
    </row>
    <row r="234" spans="10:22" customFormat="1" ht="15" customHeight="1">
      <c r="J234" s="1"/>
      <c r="K234" s="1"/>
      <c r="T234" s="50"/>
      <c r="U234" s="50"/>
      <c r="V234" s="50"/>
    </row>
    <row r="235" spans="10:22" customFormat="1" ht="15" customHeight="1">
      <c r="J235" s="1"/>
      <c r="K235" s="1"/>
      <c r="T235" s="50"/>
      <c r="U235" s="50"/>
      <c r="V235" s="50"/>
    </row>
    <row r="236" spans="10:22" customFormat="1" ht="15" customHeight="1">
      <c r="J236" s="1"/>
      <c r="K236" s="1"/>
      <c r="T236" s="50"/>
      <c r="U236" s="50"/>
      <c r="V236" s="50"/>
    </row>
    <row r="237" spans="10:22" customFormat="1" ht="15" customHeight="1">
      <c r="J237" s="1"/>
      <c r="K237" s="1"/>
      <c r="T237" s="50"/>
      <c r="U237" s="50"/>
      <c r="V237" s="50"/>
    </row>
    <row r="238" spans="10:22" customFormat="1" ht="15" customHeight="1">
      <c r="J238" s="1"/>
      <c r="K238" s="1"/>
      <c r="T238" s="50"/>
      <c r="U238" s="50"/>
      <c r="V238" s="50"/>
    </row>
    <row r="239" spans="10:22" customFormat="1" ht="15" customHeight="1">
      <c r="J239" s="1"/>
      <c r="K239" s="1"/>
      <c r="T239" s="50"/>
      <c r="U239" s="50"/>
      <c r="V239" s="50"/>
    </row>
    <row r="240" spans="10:22" customFormat="1" ht="15" customHeight="1">
      <c r="J240" s="1"/>
      <c r="K240" s="1"/>
      <c r="T240" s="50"/>
      <c r="U240" s="50"/>
      <c r="V240" s="50"/>
    </row>
    <row r="241" spans="10:22" customFormat="1" ht="15" customHeight="1">
      <c r="J241" s="1"/>
      <c r="K241" s="1"/>
      <c r="T241" s="50"/>
      <c r="U241" s="50"/>
      <c r="V241" s="50"/>
    </row>
    <row r="242" spans="10:22" customFormat="1" ht="15" customHeight="1">
      <c r="J242" s="1"/>
      <c r="K242" s="1"/>
      <c r="T242" s="50"/>
      <c r="U242" s="50"/>
      <c r="V242" s="50"/>
    </row>
    <row r="243" spans="10:22" customFormat="1" ht="15" customHeight="1">
      <c r="J243" s="1"/>
      <c r="K243" s="1"/>
      <c r="T243" s="50"/>
      <c r="U243" s="50"/>
      <c r="V243" s="50"/>
    </row>
    <row r="244" spans="10:22" customFormat="1" ht="15" customHeight="1">
      <c r="J244" s="1"/>
      <c r="K244" s="1"/>
      <c r="T244" s="50"/>
      <c r="U244" s="50"/>
      <c r="V244" s="50"/>
    </row>
    <row r="245" spans="10:22" customFormat="1" ht="15" customHeight="1">
      <c r="J245" s="1"/>
      <c r="K245" s="1"/>
      <c r="T245" s="50"/>
      <c r="U245" s="50"/>
      <c r="V245" s="50"/>
    </row>
    <row r="246" spans="10:22" customFormat="1" ht="15" customHeight="1">
      <c r="J246" s="1"/>
      <c r="K246" s="1"/>
      <c r="T246" s="50"/>
      <c r="U246" s="50"/>
      <c r="V246" s="50"/>
    </row>
    <row r="247" spans="10:22" customFormat="1" ht="15" customHeight="1">
      <c r="J247" s="1"/>
      <c r="K247" s="1"/>
      <c r="T247" s="50"/>
      <c r="U247" s="50"/>
      <c r="V247" s="50"/>
    </row>
    <row r="248" spans="10:22" customFormat="1" ht="15" customHeight="1">
      <c r="J248" s="1"/>
      <c r="K248" s="1"/>
      <c r="T248" s="50"/>
      <c r="U248" s="50"/>
      <c r="V248" s="50"/>
    </row>
    <row r="249" spans="10:22" customFormat="1" ht="15" customHeight="1">
      <c r="J249" s="1"/>
      <c r="K249" s="1"/>
      <c r="T249" s="50"/>
      <c r="U249" s="50"/>
      <c r="V249" s="50"/>
    </row>
    <row r="250" spans="10:22" customFormat="1" ht="15" customHeight="1">
      <c r="J250" s="1"/>
      <c r="K250" s="1"/>
      <c r="T250" s="50"/>
      <c r="U250" s="50"/>
      <c r="V250" s="50"/>
    </row>
    <row r="251" spans="10:22" customFormat="1" ht="15" customHeight="1">
      <c r="J251" s="1"/>
      <c r="K251" s="1"/>
      <c r="T251" s="50"/>
      <c r="U251" s="50"/>
      <c r="V251" s="50"/>
    </row>
    <row r="252" spans="10:22" customFormat="1" ht="15" customHeight="1">
      <c r="J252" s="1"/>
      <c r="K252" s="1"/>
      <c r="T252" s="50"/>
      <c r="U252" s="50"/>
      <c r="V252" s="50"/>
    </row>
    <row r="253" spans="10:22" customFormat="1" ht="15" customHeight="1">
      <c r="J253" s="1"/>
      <c r="K253" s="1"/>
      <c r="T253" s="50"/>
      <c r="U253" s="50"/>
      <c r="V253" s="50"/>
    </row>
    <row r="254" spans="10:22" customFormat="1" ht="15" customHeight="1">
      <c r="J254" s="1"/>
      <c r="K254" s="1"/>
      <c r="T254" s="50"/>
      <c r="U254" s="50"/>
      <c r="V254" s="50"/>
    </row>
    <row r="255" spans="10:22" customFormat="1" ht="15" customHeight="1">
      <c r="J255" s="1"/>
      <c r="K255" s="1"/>
      <c r="T255" s="50"/>
      <c r="U255" s="50"/>
      <c r="V255" s="50"/>
    </row>
    <row r="256" spans="10:22" customFormat="1" ht="15" customHeight="1">
      <c r="J256" s="1"/>
      <c r="K256" s="1"/>
      <c r="T256" s="50"/>
      <c r="U256" s="50"/>
      <c r="V256" s="50"/>
    </row>
    <row r="257" spans="10:22" customFormat="1" ht="15" customHeight="1">
      <c r="J257" s="1"/>
      <c r="K257" s="1"/>
      <c r="T257" s="50"/>
      <c r="U257" s="50"/>
      <c r="V257" s="50"/>
    </row>
    <row r="258" spans="10:22" customFormat="1" ht="15" customHeight="1">
      <c r="J258" s="1"/>
      <c r="K258" s="1"/>
      <c r="T258" s="50"/>
      <c r="U258" s="50"/>
      <c r="V258" s="50"/>
    </row>
    <row r="259" spans="10:22" customFormat="1" ht="15" customHeight="1">
      <c r="J259" s="1"/>
      <c r="K259" s="1"/>
      <c r="T259" s="50"/>
      <c r="U259" s="50"/>
      <c r="V259" s="50"/>
    </row>
    <row r="260" spans="10:22" customFormat="1" ht="15" customHeight="1">
      <c r="J260" s="1"/>
      <c r="K260" s="1"/>
      <c r="T260" s="50"/>
      <c r="U260" s="50"/>
      <c r="V260" s="50"/>
    </row>
    <row r="261" spans="10:22" customFormat="1" ht="15" customHeight="1">
      <c r="J261" s="1"/>
      <c r="K261" s="1"/>
      <c r="T261" s="50"/>
      <c r="U261" s="50"/>
      <c r="V261" s="50"/>
    </row>
    <row r="262" spans="10:22" customFormat="1" ht="15" customHeight="1">
      <c r="J262" s="1"/>
      <c r="K262" s="1"/>
      <c r="T262" s="50"/>
      <c r="U262" s="50"/>
      <c r="V262" s="50"/>
    </row>
    <row r="263" spans="10:22" customFormat="1" ht="15" customHeight="1">
      <c r="J263" s="1"/>
      <c r="K263" s="1"/>
      <c r="T263" s="50"/>
      <c r="U263" s="50"/>
      <c r="V263" s="50"/>
    </row>
    <row r="264" spans="10:22" customFormat="1" ht="15" customHeight="1">
      <c r="J264" s="1"/>
      <c r="K264" s="1"/>
      <c r="T264" s="50"/>
      <c r="U264" s="50"/>
      <c r="V264" s="50"/>
    </row>
    <row r="265" spans="10:22" customFormat="1" ht="15" customHeight="1">
      <c r="J265" s="1"/>
      <c r="K265" s="1"/>
      <c r="T265" s="50"/>
      <c r="U265" s="50"/>
      <c r="V265" s="50"/>
    </row>
    <row r="266" spans="10:22" customFormat="1" ht="15" customHeight="1">
      <c r="J266" s="1"/>
      <c r="K266" s="1"/>
      <c r="T266" s="50"/>
      <c r="U266" s="50"/>
      <c r="V266" s="50"/>
    </row>
    <row r="267" spans="10:22" customFormat="1" ht="15" customHeight="1">
      <c r="J267" s="1"/>
      <c r="K267" s="1"/>
      <c r="T267" s="50"/>
      <c r="U267" s="50"/>
      <c r="V267" s="50"/>
    </row>
    <row r="268" spans="10:22" customFormat="1" ht="15" customHeight="1">
      <c r="J268" s="1"/>
      <c r="K268" s="1"/>
      <c r="T268" s="50"/>
      <c r="U268" s="50"/>
      <c r="V268" s="50"/>
    </row>
    <row r="269" spans="10:22" customFormat="1" ht="15" customHeight="1">
      <c r="J269" s="1"/>
      <c r="K269" s="1"/>
      <c r="T269" s="50"/>
      <c r="U269" s="50"/>
      <c r="V269" s="50"/>
    </row>
    <row r="270" spans="10:22" customFormat="1" ht="15" customHeight="1">
      <c r="J270" s="1"/>
      <c r="K270" s="1"/>
      <c r="T270" s="50"/>
      <c r="U270" s="50"/>
      <c r="V270" s="50"/>
    </row>
    <row r="271" spans="10:22" customFormat="1" ht="15" customHeight="1">
      <c r="J271" s="1"/>
      <c r="K271" s="1"/>
      <c r="T271" s="50"/>
      <c r="U271" s="50"/>
      <c r="V271" s="50"/>
    </row>
    <row r="272" spans="10:22" customFormat="1" ht="15" customHeight="1">
      <c r="J272" s="1"/>
      <c r="K272" s="1"/>
      <c r="T272" s="50"/>
      <c r="U272" s="50"/>
      <c r="V272" s="50"/>
    </row>
    <row r="273" spans="10:22" customFormat="1" ht="15" customHeight="1">
      <c r="J273" s="1"/>
      <c r="K273" s="1"/>
      <c r="T273" s="50"/>
      <c r="U273" s="50"/>
      <c r="V273" s="50"/>
    </row>
    <row r="274" spans="10:22" customFormat="1" ht="15" customHeight="1">
      <c r="J274" s="1"/>
      <c r="K274" s="1"/>
      <c r="T274" s="50"/>
      <c r="U274" s="50"/>
      <c r="V274" s="50"/>
    </row>
    <row r="275" spans="10:22" customFormat="1" ht="15" customHeight="1">
      <c r="J275" s="1"/>
      <c r="K275" s="1"/>
      <c r="T275" s="50"/>
      <c r="U275" s="50"/>
      <c r="V275" s="50"/>
    </row>
    <row r="276" spans="10:22" customFormat="1" ht="15" customHeight="1">
      <c r="J276" s="1"/>
      <c r="K276" s="1"/>
      <c r="T276" s="50"/>
      <c r="U276" s="50"/>
      <c r="V276" s="50"/>
    </row>
    <row r="277" spans="10:22" customFormat="1" ht="15" customHeight="1">
      <c r="J277" s="1"/>
      <c r="K277" s="1"/>
      <c r="T277" s="50"/>
      <c r="U277" s="50"/>
      <c r="V277" s="50"/>
    </row>
    <row r="278" spans="10:22" customFormat="1" ht="15" customHeight="1">
      <c r="J278" s="1"/>
      <c r="K278" s="1"/>
      <c r="T278" s="50"/>
      <c r="U278" s="50"/>
      <c r="V278" s="50"/>
    </row>
    <row r="279" spans="10:22" customFormat="1" ht="15" customHeight="1">
      <c r="J279" s="1"/>
      <c r="K279" s="1"/>
      <c r="T279" s="50"/>
      <c r="U279" s="50"/>
      <c r="V279" s="50"/>
    </row>
    <row r="280" spans="10:22" customFormat="1" ht="15" customHeight="1">
      <c r="J280" s="1"/>
      <c r="K280" s="1"/>
      <c r="T280" s="50"/>
      <c r="U280" s="50"/>
      <c r="V280" s="50"/>
    </row>
    <row r="281" spans="10:22" customFormat="1" ht="15" customHeight="1">
      <c r="J281" s="1"/>
      <c r="K281" s="1"/>
      <c r="T281" s="50"/>
      <c r="U281" s="50"/>
      <c r="V281" s="50"/>
    </row>
    <row r="282" spans="10:22" customFormat="1" ht="15" customHeight="1">
      <c r="J282" s="1"/>
      <c r="K282" s="1"/>
      <c r="T282" s="50"/>
      <c r="U282" s="50"/>
      <c r="V282" s="50"/>
    </row>
    <row r="283" spans="10:22" customFormat="1" ht="15" customHeight="1">
      <c r="J283" s="1"/>
      <c r="K283" s="1"/>
      <c r="T283" s="50"/>
      <c r="U283" s="50"/>
      <c r="V283" s="50"/>
    </row>
    <row r="284" spans="10:22" customFormat="1" ht="15" customHeight="1">
      <c r="J284" s="1"/>
      <c r="K284" s="1"/>
      <c r="T284" s="50"/>
      <c r="U284" s="50"/>
      <c r="V284" s="50"/>
    </row>
    <row r="285" spans="10:22" customFormat="1" ht="15" customHeight="1">
      <c r="J285" s="1"/>
      <c r="K285" s="1"/>
      <c r="T285" s="50"/>
      <c r="U285" s="50"/>
      <c r="V285" s="50"/>
    </row>
    <row r="286" spans="10:22" customFormat="1" ht="15" customHeight="1">
      <c r="K286" s="1"/>
      <c r="L286" s="1"/>
      <c r="M286" s="1"/>
      <c r="N286" s="1"/>
      <c r="O286" s="1"/>
      <c r="P286" s="1"/>
      <c r="Q286" s="1"/>
      <c r="T286" s="50"/>
      <c r="U286" s="50"/>
      <c r="V286" s="50"/>
    </row>
    <row r="287" spans="10:22" customFormat="1" ht="15" customHeight="1">
      <c r="K287" s="1"/>
      <c r="L287" s="1"/>
      <c r="M287" s="1"/>
      <c r="N287" s="1"/>
      <c r="O287" s="1"/>
      <c r="P287" s="1"/>
      <c r="Q287" s="1"/>
      <c r="T287" s="50"/>
      <c r="U287" s="50"/>
      <c r="V287" s="50"/>
    </row>
    <row r="288" spans="10:22" customFormat="1" ht="15" customHeight="1">
      <c r="K288" s="1"/>
      <c r="L288" s="1"/>
      <c r="M288" s="1"/>
      <c r="N288" s="1"/>
      <c r="O288" s="1"/>
      <c r="P288" s="1"/>
      <c r="Q288" s="1"/>
      <c r="T288" s="50"/>
      <c r="U288" s="50"/>
      <c r="V288" s="50"/>
    </row>
    <row r="289" spans="11:22" customFormat="1" ht="15" customHeight="1">
      <c r="K289" s="1"/>
      <c r="L289" s="1"/>
      <c r="M289" s="1"/>
      <c r="N289" s="1"/>
      <c r="O289" s="1"/>
      <c r="P289" s="1"/>
      <c r="Q289" s="1"/>
      <c r="T289" s="50"/>
      <c r="U289" s="50"/>
      <c r="V289" s="50"/>
    </row>
    <row r="290" spans="11:22" customFormat="1" ht="15" customHeight="1">
      <c r="K290" s="1"/>
      <c r="L290" s="1"/>
      <c r="M290" s="1"/>
      <c r="N290" s="1"/>
      <c r="O290" s="1"/>
      <c r="P290" s="1"/>
      <c r="Q290" s="1"/>
      <c r="T290" s="50"/>
      <c r="U290" s="50"/>
      <c r="V290" s="50"/>
    </row>
    <row r="291" spans="11:22" customFormat="1" ht="15" customHeight="1">
      <c r="K291" s="1"/>
      <c r="L291" s="1"/>
      <c r="M291" s="1"/>
      <c r="N291" s="1"/>
      <c r="O291" s="1"/>
      <c r="P291" s="1"/>
      <c r="Q291" s="1"/>
      <c r="T291" s="50"/>
      <c r="U291" s="50"/>
      <c r="V291" s="50"/>
    </row>
    <row r="292" spans="11:22" customFormat="1" ht="15" customHeight="1">
      <c r="K292" s="1"/>
      <c r="L292" s="1"/>
      <c r="M292" s="1"/>
      <c r="N292" s="1"/>
      <c r="O292" s="1"/>
      <c r="P292" s="1"/>
      <c r="Q292" s="1"/>
      <c r="T292" s="50"/>
      <c r="U292" s="50"/>
      <c r="V292" s="50"/>
    </row>
    <row r="293" spans="11:22" customFormat="1" ht="15" customHeight="1">
      <c r="K293" s="1"/>
      <c r="L293" s="1"/>
      <c r="M293" s="1"/>
      <c r="N293" s="1"/>
      <c r="O293" s="1"/>
      <c r="P293" s="1"/>
      <c r="Q293" s="1"/>
      <c r="T293" s="50"/>
      <c r="U293" s="50"/>
      <c r="V293" s="50"/>
    </row>
    <row r="294" spans="11:22" customFormat="1" ht="15" customHeight="1">
      <c r="K294" s="1"/>
      <c r="L294" s="1"/>
      <c r="M294" s="1"/>
      <c r="N294" s="1"/>
      <c r="O294" s="1"/>
      <c r="P294" s="1"/>
      <c r="Q294" s="1"/>
      <c r="T294" s="50"/>
      <c r="U294" s="50"/>
      <c r="V294" s="50"/>
    </row>
    <row r="295" spans="11:22" customFormat="1" ht="15" customHeight="1">
      <c r="K295" s="1"/>
      <c r="L295" s="1"/>
      <c r="M295" s="1"/>
      <c r="N295" s="1"/>
      <c r="O295" s="1"/>
      <c r="P295" s="1"/>
      <c r="Q295" s="1"/>
      <c r="T295" s="50"/>
      <c r="U295" s="50"/>
      <c r="V295" s="50"/>
    </row>
    <row r="296" spans="11:22" customFormat="1" ht="15" customHeight="1">
      <c r="K296" s="1"/>
      <c r="L296" s="1"/>
      <c r="M296" s="1"/>
      <c r="N296" s="1"/>
      <c r="O296" s="1"/>
      <c r="P296" s="1"/>
      <c r="Q296" s="1"/>
      <c r="T296" s="50"/>
      <c r="U296" s="50"/>
      <c r="V296" s="50"/>
    </row>
    <row r="297" spans="11:22" customFormat="1" ht="15" customHeight="1">
      <c r="K297" s="1"/>
      <c r="L297" s="1"/>
      <c r="M297" s="1"/>
      <c r="N297" s="1"/>
      <c r="O297" s="1"/>
      <c r="P297" s="1"/>
      <c r="Q297" s="1"/>
      <c r="T297" s="50"/>
      <c r="U297" s="50"/>
      <c r="V297" s="50"/>
    </row>
    <row r="298" spans="11:22" customFormat="1" ht="15" customHeight="1">
      <c r="K298" s="1"/>
      <c r="L298" s="1"/>
      <c r="M298" s="1"/>
      <c r="N298" s="1"/>
      <c r="O298" s="1"/>
      <c r="P298" s="1"/>
      <c r="Q298" s="1"/>
      <c r="T298" s="50"/>
      <c r="U298" s="50"/>
      <c r="V298" s="50"/>
    </row>
    <row r="299" spans="11:22" customFormat="1" ht="15" customHeight="1">
      <c r="K299" s="1"/>
      <c r="L299" s="1"/>
      <c r="M299" s="1"/>
      <c r="N299" s="1"/>
      <c r="O299" s="1"/>
      <c r="P299" s="1"/>
      <c r="Q299" s="1"/>
      <c r="T299" s="50"/>
      <c r="U299" s="50"/>
      <c r="V299" s="50"/>
    </row>
    <row r="300" spans="11:22" customFormat="1" ht="15" customHeight="1">
      <c r="K300" s="1"/>
      <c r="L300" s="1"/>
      <c r="M300" s="1"/>
      <c r="N300" s="1"/>
      <c r="O300" s="1"/>
      <c r="P300" s="1"/>
      <c r="Q300" s="1"/>
      <c r="T300" s="50"/>
      <c r="U300" s="50"/>
      <c r="V300" s="50"/>
    </row>
    <row r="301" spans="11:22" customFormat="1" ht="15" customHeight="1">
      <c r="K301" s="1"/>
      <c r="L301" s="1"/>
      <c r="M301" s="1"/>
      <c r="N301" s="1"/>
      <c r="O301" s="1"/>
      <c r="P301" s="1"/>
      <c r="Q301" s="1"/>
      <c r="T301" s="50"/>
      <c r="U301" s="50"/>
      <c r="V301" s="50"/>
    </row>
    <row r="302" spans="11:22" customFormat="1" ht="15" customHeight="1">
      <c r="K302" s="1"/>
      <c r="L302" s="1"/>
      <c r="M302" s="1"/>
      <c r="N302" s="1"/>
      <c r="O302" s="1"/>
      <c r="P302" s="1"/>
      <c r="Q302" s="1"/>
      <c r="T302" s="50"/>
      <c r="U302" s="50"/>
      <c r="V302" s="50"/>
    </row>
    <row r="303" spans="11:22" customFormat="1" ht="15" customHeight="1">
      <c r="K303" s="1"/>
      <c r="L303" s="1"/>
      <c r="M303" s="1"/>
      <c r="N303" s="1"/>
      <c r="O303" s="1"/>
      <c r="P303" s="1"/>
      <c r="Q303" s="1"/>
      <c r="T303" s="50"/>
      <c r="U303" s="50"/>
      <c r="V303" s="50"/>
    </row>
    <row r="304" spans="11:22" customFormat="1" ht="15" customHeight="1">
      <c r="K304" s="1"/>
      <c r="L304" s="1"/>
      <c r="M304" s="1"/>
      <c r="N304" s="1"/>
      <c r="O304" s="1"/>
      <c r="P304" s="1"/>
      <c r="Q304" s="1"/>
      <c r="T304" s="50"/>
      <c r="U304" s="50"/>
      <c r="V304" s="50"/>
    </row>
    <row r="305" spans="11:22" customFormat="1" ht="15" customHeight="1">
      <c r="K305" s="1"/>
      <c r="L305" s="1"/>
      <c r="M305" s="1"/>
      <c r="N305" s="1"/>
      <c r="O305" s="1"/>
      <c r="P305" s="1"/>
      <c r="Q305" s="1"/>
      <c r="T305" s="50"/>
      <c r="U305" s="50"/>
      <c r="V305" s="50"/>
    </row>
    <row r="306" spans="11:22" customFormat="1" ht="15" customHeight="1">
      <c r="K306" s="1"/>
      <c r="L306" s="1"/>
      <c r="M306" s="1"/>
      <c r="N306" s="1"/>
      <c r="O306" s="1"/>
      <c r="P306" s="1"/>
      <c r="Q306" s="1"/>
      <c r="T306" s="50"/>
      <c r="U306" s="50"/>
      <c r="V306" s="50"/>
    </row>
    <row r="307" spans="11:22" customFormat="1" ht="15" customHeight="1">
      <c r="K307" s="1"/>
      <c r="L307" s="1"/>
      <c r="M307" s="1"/>
      <c r="N307" s="1"/>
      <c r="O307" s="1"/>
      <c r="P307" s="1"/>
      <c r="Q307" s="1"/>
      <c r="T307" s="50"/>
      <c r="U307" s="50"/>
      <c r="V307" s="50"/>
    </row>
    <row r="308" spans="11:22" customFormat="1" ht="15" customHeight="1">
      <c r="K308" s="1"/>
      <c r="L308" s="1"/>
      <c r="M308" s="1"/>
      <c r="N308" s="1"/>
      <c r="O308" s="1"/>
      <c r="P308" s="1"/>
      <c r="Q308" s="1"/>
      <c r="T308" s="50"/>
      <c r="U308" s="50"/>
      <c r="V308" s="50"/>
    </row>
    <row r="309" spans="11:22" customFormat="1" ht="15" customHeight="1">
      <c r="K309" s="1"/>
      <c r="L309" s="1"/>
      <c r="M309" s="1"/>
      <c r="N309" s="1"/>
      <c r="O309" s="1"/>
      <c r="P309" s="1"/>
      <c r="Q309" s="1"/>
      <c r="T309" s="50"/>
      <c r="U309" s="50"/>
      <c r="V309" s="50"/>
    </row>
    <row r="310" spans="11:22" customFormat="1" ht="15" customHeight="1">
      <c r="K310" s="1"/>
      <c r="L310" s="1"/>
      <c r="M310" s="1"/>
      <c r="N310" s="1"/>
      <c r="O310" s="1"/>
      <c r="P310" s="1"/>
      <c r="Q310" s="1"/>
      <c r="T310" s="50"/>
      <c r="U310" s="50"/>
      <c r="V310" s="50"/>
    </row>
    <row r="311" spans="11:22" customFormat="1" ht="15" customHeight="1">
      <c r="K311" s="1"/>
      <c r="L311" s="1"/>
      <c r="M311" s="1"/>
      <c r="N311" s="1"/>
      <c r="O311" s="1"/>
      <c r="P311" s="1"/>
      <c r="Q311" s="1"/>
      <c r="T311" s="50"/>
      <c r="U311" s="50"/>
      <c r="V311" s="50"/>
    </row>
    <row r="312" spans="11:22" customFormat="1" ht="15" customHeight="1">
      <c r="K312" s="1"/>
      <c r="L312" s="1"/>
      <c r="M312" s="1"/>
      <c r="N312" s="1"/>
      <c r="O312" s="1"/>
      <c r="P312" s="1"/>
      <c r="Q312" s="1"/>
      <c r="T312" s="50"/>
      <c r="U312" s="50"/>
      <c r="V312" s="50"/>
    </row>
    <row r="313" spans="11:22" customFormat="1" ht="15" customHeight="1">
      <c r="K313" s="1"/>
      <c r="L313" s="1"/>
      <c r="M313" s="1"/>
      <c r="N313" s="1"/>
      <c r="O313" s="1"/>
      <c r="P313" s="1"/>
      <c r="Q313" s="1"/>
      <c r="T313" s="50"/>
      <c r="U313" s="50"/>
      <c r="V313" s="50"/>
    </row>
    <row r="314" spans="11:22" customFormat="1" ht="15" customHeight="1">
      <c r="K314" s="1"/>
      <c r="L314" s="1"/>
      <c r="M314" s="1"/>
      <c r="N314" s="1"/>
      <c r="O314" s="1"/>
      <c r="P314" s="1"/>
      <c r="Q314" s="1"/>
      <c r="T314" s="50"/>
      <c r="U314" s="50"/>
      <c r="V314" s="50"/>
    </row>
    <row r="315" spans="11:22" customFormat="1" ht="15" customHeight="1">
      <c r="K315" s="1"/>
      <c r="L315" s="1"/>
      <c r="M315" s="1"/>
      <c r="N315" s="1"/>
      <c r="O315" s="1"/>
      <c r="P315" s="1"/>
      <c r="Q315" s="1"/>
      <c r="T315" s="50"/>
      <c r="U315" s="50"/>
      <c r="V315" s="50"/>
    </row>
    <row r="316" spans="11:22" customFormat="1" ht="15" customHeight="1">
      <c r="K316" s="1"/>
      <c r="L316" s="1"/>
      <c r="M316" s="1"/>
      <c r="N316" s="1"/>
      <c r="O316" s="1"/>
      <c r="P316" s="1"/>
      <c r="Q316" s="1"/>
      <c r="T316" s="50"/>
      <c r="U316" s="50"/>
      <c r="V316" s="50"/>
    </row>
    <row r="317" spans="11:22" customFormat="1" ht="15" customHeight="1">
      <c r="K317" s="1"/>
      <c r="L317" s="1"/>
      <c r="M317" s="1"/>
      <c r="N317" s="1"/>
      <c r="O317" s="1"/>
      <c r="P317" s="1"/>
      <c r="Q317" s="1"/>
      <c r="T317" s="50"/>
      <c r="U317" s="50"/>
      <c r="V317" s="50"/>
    </row>
    <row r="318" spans="11:22" customFormat="1" ht="15" customHeight="1">
      <c r="K318" s="1"/>
      <c r="L318" s="1"/>
      <c r="M318" s="1"/>
      <c r="N318" s="1"/>
      <c r="O318" s="1"/>
      <c r="P318" s="1"/>
      <c r="Q318" s="1"/>
      <c r="T318" s="50"/>
      <c r="U318" s="50"/>
      <c r="V318" s="50"/>
    </row>
    <row r="319" spans="11:22" customFormat="1" ht="15" customHeight="1">
      <c r="K319" s="1"/>
      <c r="L319" s="1"/>
      <c r="M319" s="1"/>
      <c r="N319" s="1"/>
      <c r="O319" s="1"/>
      <c r="P319" s="1"/>
      <c r="Q319" s="1"/>
      <c r="T319" s="50"/>
      <c r="U319" s="50"/>
      <c r="V319" s="50"/>
    </row>
    <row r="320" spans="11:22" customFormat="1" ht="15" customHeight="1">
      <c r="K320" s="1"/>
      <c r="L320" s="1"/>
      <c r="M320" s="1"/>
      <c r="N320" s="1"/>
      <c r="O320" s="1"/>
      <c r="P320" s="1"/>
      <c r="Q320" s="1"/>
      <c r="T320" s="50"/>
      <c r="U320" s="50"/>
      <c r="V320" s="50"/>
    </row>
    <row r="321" spans="11:22" customFormat="1" ht="15" customHeight="1">
      <c r="K321" s="1"/>
      <c r="L321" s="1"/>
      <c r="M321" s="1"/>
      <c r="N321" s="1"/>
      <c r="O321" s="1"/>
      <c r="P321" s="1"/>
      <c r="Q321" s="1"/>
      <c r="T321" s="50"/>
      <c r="U321" s="50"/>
      <c r="V321" s="50"/>
    </row>
    <row r="322" spans="11:22" customFormat="1" ht="15" customHeight="1">
      <c r="K322" s="1"/>
      <c r="L322" s="1"/>
      <c r="M322" s="1"/>
      <c r="N322" s="1"/>
      <c r="O322" s="1"/>
      <c r="P322" s="1"/>
      <c r="Q322" s="1"/>
      <c r="T322" s="50"/>
      <c r="U322" s="50"/>
      <c r="V322" s="50"/>
    </row>
    <row r="323" spans="11:22" customFormat="1" ht="15" customHeight="1">
      <c r="K323" s="1"/>
      <c r="L323" s="1"/>
      <c r="M323" s="1"/>
      <c r="N323" s="1"/>
      <c r="O323" s="1"/>
      <c r="P323" s="1"/>
      <c r="Q323" s="1"/>
      <c r="T323" s="50"/>
      <c r="U323" s="50"/>
      <c r="V323" s="50"/>
    </row>
    <row r="324" spans="11:22" customFormat="1" ht="15" customHeight="1">
      <c r="K324" s="1"/>
      <c r="L324" s="1"/>
      <c r="M324" s="1"/>
      <c r="N324" s="1"/>
      <c r="O324" s="1"/>
      <c r="P324" s="1"/>
      <c r="Q324" s="1"/>
      <c r="T324" s="50"/>
      <c r="U324" s="50"/>
      <c r="V324" s="50"/>
    </row>
    <row r="325" spans="11:22" customFormat="1" ht="15" customHeight="1">
      <c r="K325" s="1"/>
      <c r="L325" s="1"/>
      <c r="M325" s="1"/>
      <c r="N325" s="1"/>
      <c r="O325" s="1"/>
      <c r="P325" s="1"/>
      <c r="Q325" s="1"/>
      <c r="T325" s="50"/>
      <c r="U325" s="50"/>
      <c r="V325" s="50"/>
    </row>
    <row r="326" spans="11:22" customFormat="1" ht="15" customHeight="1">
      <c r="K326" s="1"/>
      <c r="L326" s="1"/>
      <c r="M326" s="1"/>
      <c r="N326" s="1"/>
      <c r="O326" s="1"/>
      <c r="P326" s="1"/>
      <c r="Q326" s="1"/>
      <c r="T326" s="50"/>
      <c r="U326" s="50"/>
      <c r="V326" s="50"/>
    </row>
    <row r="327" spans="11:22" customFormat="1" ht="15" customHeight="1">
      <c r="K327" s="1"/>
      <c r="L327" s="1"/>
      <c r="M327" s="1"/>
      <c r="N327" s="1"/>
      <c r="O327" s="1"/>
      <c r="P327" s="1"/>
      <c r="Q327" s="1"/>
      <c r="T327" s="50"/>
      <c r="U327" s="50"/>
      <c r="V327" s="50"/>
    </row>
    <row r="328" spans="11:22" customFormat="1" ht="15" customHeight="1">
      <c r="K328" s="1"/>
      <c r="L328" s="1"/>
      <c r="M328" s="1"/>
      <c r="N328" s="1"/>
      <c r="O328" s="1"/>
      <c r="P328" s="1"/>
      <c r="Q328" s="1"/>
      <c r="T328" s="50"/>
      <c r="U328" s="50"/>
      <c r="V328" s="50"/>
    </row>
    <row r="329" spans="11:22" customFormat="1" ht="15" customHeight="1">
      <c r="K329" s="1"/>
      <c r="L329" s="1"/>
      <c r="M329" s="1"/>
      <c r="N329" s="1"/>
      <c r="O329" s="1"/>
      <c r="P329" s="1"/>
      <c r="Q329" s="1"/>
      <c r="T329" s="50"/>
      <c r="U329" s="50"/>
      <c r="V329" s="50"/>
    </row>
    <row r="330" spans="11:22" customFormat="1" ht="15" customHeight="1">
      <c r="K330" s="1"/>
      <c r="L330" s="1"/>
      <c r="M330" s="1"/>
      <c r="N330" s="1"/>
      <c r="O330" s="1"/>
      <c r="P330" s="1"/>
      <c r="Q330" s="1"/>
      <c r="T330" s="50"/>
      <c r="U330" s="50"/>
      <c r="V330" s="50"/>
    </row>
    <row r="331" spans="11:22" customFormat="1" ht="15" customHeight="1">
      <c r="K331" s="1"/>
      <c r="L331" s="1"/>
      <c r="M331" s="1"/>
      <c r="N331" s="1"/>
      <c r="O331" s="1"/>
      <c r="P331" s="1"/>
      <c r="Q331" s="1"/>
      <c r="T331" s="50"/>
      <c r="U331" s="50"/>
      <c r="V331" s="50"/>
    </row>
    <row r="332" spans="11:22" customFormat="1" ht="15" customHeight="1">
      <c r="K332" s="1"/>
      <c r="L332" s="1"/>
      <c r="M332" s="1"/>
      <c r="N332" s="1"/>
      <c r="O332" s="1"/>
      <c r="P332" s="1"/>
      <c r="Q332" s="1"/>
      <c r="T332" s="50"/>
      <c r="U332" s="50"/>
      <c r="V332" s="50"/>
    </row>
    <row r="333" spans="11:22" customFormat="1" ht="15" customHeight="1">
      <c r="K333" s="1"/>
      <c r="L333" s="1"/>
      <c r="M333" s="1"/>
      <c r="N333" s="1"/>
      <c r="O333" s="1"/>
      <c r="P333" s="1"/>
      <c r="Q333" s="1"/>
      <c r="T333" s="50"/>
      <c r="U333" s="50"/>
      <c r="V333" s="50"/>
    </row>
    <row r="334" spans="11:22" customFormat="1" ht="15" customHeight="1">
      <c r="K334" s="1"/>
      <c r="L334" s="1"/>
      <c r="M334" s="1"/>
      <c r="N334" s="1"/>
      <c r="O334" s="1"/>
      <c r="P334" s="1"/>
      <c r="Q334" s="1"/>
      <c r="T334" s="50"/>
      <c r="U334" s="50"/>
      <c r="V334" s="50"/>
    </row>
    <row r="335" spans="11:22" customFormat="1" ht="15" customHeight="1">
      <c r="K335" s="1"/>
      <c r="L335" s="1"/>
      <c r="M335" s="1"/>
      <c r="N335" s="1"/>
      <c r="O335" s="1"/>
      <c r="P335" s="1"/>
      <c r="Q335" s="1"/>
      <c r="T335" s="50"/>
      <c r="U335" s="50"/>
      <c r="V335" s="50"/>
    </row>
    <row r="336" spans="11:22" customFormat="1" ht="15" customHeight="1">
      <c r="K336" s="1"/>
      <c r="L336" s="1"/>
      <c r="M336" s="1"/>
      <c r="N336" s="1"/>
      <c r="O336" s="1"/>
      <c r="P336" s="1"/>
      <c r="Q336" s="1"/>
      <c r="T336" s="50"/>
      <c r="U336" s="50"/>
      <c r="V336" s="50"/>
    </row>
    <row r="337" spans="11:22" customFormat="1" ht="15" customHeight="1">
      <c r="K337" s="1"/>
      <c r="L337" s="1"/>
      <c r="M337" s="1"/>
      <c r="N337" s="1"/>
      <c r="O337" s="1"/>
      <c r="P337" s="1"/>
      <c r="Q337" s="1"/>
      <c r="T337" s="50"/>
      <c r="U337" s="50"/>
      <c r="V337" s="50"/>
    </row>
    <row r="338" spans="11:22" customFormat="1" ht="15" customHeight="1">
      <c r="K338" s="1"/>
      <c r="L338" s="1"/>
      <c r="M338" s="1"/>
      <c r="N338" s="1"/>
      <c r="O338" s="1"/>
      <c r="P338" s="1"/>
      <c r="Q338" s="1"/>
      <c r="T338" s="50"/>
      <c r="U338" s="50"/>
      <c r="V338" s="50"/>
    </row>
    <row r="339" spans="11:22" customFormat="1" ht="15" customHeight="1">
      <c r="K339" s="1"/>
      <c r="L339" s="1"/>
      <c r="M339" s="1"/>
      <c r="N339" s="1"/>
      <c r="O339" s="1"/>
      <c r="P339" s="1"/>
      <c r="Q339" s="1"/>
      <c r="T339" s="50"/>
      <c r="U339" s="50"/>
      <c r="V339" s="50"/>
    </row>
    <row r="340" spans="11:22" customFormat="1" ht="15" customHeight="1">
      <c r="K340" s="1"/>
      <c r="L340" s="1"/>
      <c r="M340" s="1"/>
      <c r="N340" s="1"/>
      <c r="O340" s="1"/>
      <c r="P340" s="1"/>
      <c r="Q340" s="1"/>
      <c r="T340" s="50"/>
      <c r="U340" s="50"/>
      <c r="V340" s="50"/>
    </row>
    <row r="341" spans="11:22" customFormat="1" ht="15" customHeight="1">
      <c r="K341" s="1"/>
      <c r="L341" s="1"/>
      <c r="M341" s="1"/>
      <c r="N341" s="1"/>
      <c r="O341" s="1"/>
      <c r="P341" s="1"/>
      <c r="Q341" s="1"/>
      <c r="T341" s="50"/>
      <c r="U341" s="50"/>
      <c r="V341" s="50"/>
    </row>
    <row r="342" spans="11:22" customFormat="1" ht="15" customHeight="1">
      <c r="K342" s="1"/>
      <c r="L342" s="1"/>
      <c r="M342" s="1"/>
      <c r="N342" s="1"/>
      <c r="O342" s="1"/>
      <c r="P342" s="1"/>
      <c r="Q342" s="1"/>
      <c r="T342" s="50"/>
      <c r="U342" s="50"/>
      <c r="V342" s="50"/>
    </row>
    <row r="343" spans="11:22" customFormat="1" ht="15" customHeight="1">
      <c r="K343" s="1"/>
      <c r="L343" s="1"/>
      <c r="M343" s="1"/>
      <c r="N343" s="1"/>
      <c r="O343" s="1"/>
      <c r="P343" s="1"/>
      <c r="Q343" s="1"/>
      <c r="T343" s="50"/>
      <c r="U343" s="50"/>
      <c r="V343" s="50"/>
    </row>
    <row r="344" spans="11:22" customFormat="1" ht="15" customHeight="1">
      <c r="K344" s="1"/>
      <c r="L344" s="1"/>
      <c r="M344" s="1"/>
      <c r="N344" s="1"/>
      <c r="O344" s="1"/>
      <c r="P344" s="1"/>
      <c r="Q344" s="1"/>
      <c r="T344" s="50"/>
      <c r="U344" s="50"/>
      <c r="V344" s="50"/>
    </row>
    <row r="345" spans="11:22" customFormat="1" ht="15" customHeight="1">
      <c r="K345" s="1"/>
      <c r="L345" s="1"/>
      <c r="M345" s="1"/>
      <c r="N345" s="1"/>
      <c r="O345" s="1"/>
      <c r="P345" s="1"/>
      <c r="Q345" s="1"/>
      <c r="T345" s="50"/>
      <c r="U345" s="50"/>
      <c r="V345" s="50"/>
    </row>
    <row r="346" spans="11:22" customFormat="1" ht="15" customHeight="1">
      <c r="K346" s="1"/>
      <c r="L346" s="1"/>
      <c r="M346" s="1"/>
      <c r="N346" s="1"/>
      <c r="O346" s="1"/>
      <c r="P346" s="1"/>
      <c r="Q346" s="1"/>
      <c r="T346" s="50"/>
      <c r="U346" s="50"/>
      <c r="V346" s="50"/>
    </row>
    <row r="347" spans="11:22" customFormat="1" ht="15" customHeight="1">
      <c r="K347" s="1"/>
      <c r="L347" s="1"/>
      <c r="M347" s="1"/>
      <c r="N347" s="1"/>
      <c r="O347" s="1"/>
      <c r="P347" s="1"/>
      <c r="Q347" s="1"/>
      <c r="T347" s="50"/>
      <c r="U347" s="50"/>
      <c r="V347" s="50"/>
    </row>
    <row r="348" spans="11:22" customFormat="1" ht="15" customHeight="1">
      <c r="K348" s="1"/>
      <c r="L348" s="1"/>
      <c r="M348" s="1"/>
      <c r="N348" s="1"/>
      <c r="O348" s="1"/>
      <c r="P348" s="1"/>
      <c r="Q348" s="1"/>
      <c r="T348" s="50"/>
      <c r="U348" s="50"/>
      <c r="V348" s="50"/>
    </row>
    <row r="349" spans="11:22" customFormat="1" ht="15" customHeight="1">
      <c r="K349" s="1"/>
      <c r="L349" s="1"/>
      <c r="M349" s="1"/>
      <c r="N349" s="1"/>
      <c r="O349" s="1"/>
      <c r="P349" s="1"/>
      <c r="Q349" s="1"/>
      <c r="T349" s="50"/>
      <c r="U349" s="50"/>
      <c r="V349" s="50"/>
    </row>
    <row r="350" spans="11:22" customFormat="1" ht="15" customHeight="1">
      <c r="K350" s="1"/>
      <c r="L350" s="1"/>
      <c r="M350" s="1"/>
      <c r="N350" s="1"/>
      <c r="O350" s="1"/>
      <c r="P350" s="1"/>
      <c r="Q350" s="1"/>
      <c r="T350" s="50"/>
      <c r="U350" s="50"/>
      <c r="V350" s="50"/>
    </row>
    <row r="351" spans="11:22" customFormat="1" ht="15" customHeight="1">
      <c r="K351" s="1"/>
      <c r="L351" s="1"/>
      <c r="M351" s="1"/>
      <c r="N351" s="1"/>
      <c r="O351" s="1"/>
      <c r="P351" s="1"/>
      <c r="Q351" s="1"/>
      <c r="T351" s="50"/>
      <c r="U351" s="50"/>
      <c r="V351" s="50"/>
    </row>
    <row r="352" spans="11:22" customFormat="1" ht="15" customHeight="1">
      <c r="K352" s="1"/>
      <c r="L352" s="1"/>
      <c r="M352" s="1"/>
      <c r="N352" s="1"/>
      <c r="O352" s="1"/>
      <c r="P352" s="1"/>
      <c r="Q352" s="1"/>
      <c r="T352" s="50"/>
      <c r="U352" s="50"/>
      <c r="V352" s="50"/>
    </row>
    <row r="353" spans="11:22" customFormat="1" ht="15" customHeight="1">
      <c r="K353" s="1"/>
      <c r="L353" s="1"/>
      <c r="M353" s="1"/>
      <c r="N353" s="1"/>
      <c r="O353" s="1"/>
      <c r="P353" s="1"/>
      <c r="Q353" s="1"/>
      <c r="T353" s="50"/>
      <c r="U353" s="50"/>
      <c r="V353" s="50"/>
    </row>
    <row r="354" spans="11:22" customFormat="1" ht="15" customHeight="1">
      <c r="K354" s="1"/>
      <c r="L354" s="1"/>
      <c r="M354" s="1"/>
      <c r="N354" s="1"/>
      <c r="O354" s="1"/>
      <c r="P354" s="1"/>
      <c r="Q354" s="1"/>
      <c r="T354" s="50"/>
      <c r="U354" s="50"/>
      <c r="V354" s="50"/>
    </row>
    <row r="355" spans="11:22" customFormat="1" ht="15" customHeight="1">
      <c r="K355" s="1"/>
      <c r="L355" s="1"/>
      <c r="M355" s="1"/>
      <c r="N355" s="1"/>
      <c r="O355" s="1"/>
      <c r="P355" s="1"/>
      <c r="Q355" s="1"/>
      <c r="T355" s="50"/>
      <c r="U355" s="50"/>
      <c r="V355" s="50"/>
    </row>
    <row r="356" spans="11:22" customFormat="1" ht="15" customHeight="1">
      <c r="K356" s="1"/>
      <c r="L356" s="1"/>
      <c r="M356" s="1"/>
      <c r="N356" s="1"/>
      <c r="O356" s="1"/>
      <c r="P356" s="1"/>
      <c r="Q356" s="1"/>
      <c r="T356" s="50"/>
      <c r="U356" s="50"/>
      <c r="V356" s="50"/>
    </row>
    <row r="357" spans="11:22" customFormat="1" ht="15" customHeight="1">
      <c r="K357" s="1"/>
      <c r="L357" s="1"/>
      <c r="M357" s="1"/>
      <c r="N357" s="1"/>
      <c r="O357" s="1"/>
      <c r="P357" s="1"/>
      <c r="Q357" s="1"/>
      <c r="T357" s="50"/>
      <c r="U357" s="50"/>
      <c r="V357" s="50"/>
    </row>
    <row r="358" spans="11:22" customFormat="1" ht="15" customHeight="1">
      <c r="K358" s="1"/>
      <c r="L358" s="1"/>
      <c r="M358" s="1"/>
      <c r="N358" s="1"/>
      <c r="O358" s="1"/>
      <c r="P358" s="1"/>
      <c r="Q358" s="1"/>
      <c r="T358" s="50"/>
      <c r="U358" s="50"/>
      <c r="V358" s="50"/>
    </row>
    <row r="359" spans="11:22" customFormat="1" ht="15" customHeight="1">
      <c r="K359" s="1"/>
      <c r="L359" s="1"/>
      <c r="M359" s="1"/>
      <c r="N359" s="1"/>
      <c r="O359" s="1"/>
      <c r="P359" s="1"/>
      <c r="Q359" s="1"/>
      <c r="T359" s="50"/>
      <c r="U359" s="50"/>
      <c r="V359" s="50"/>
    </row>
    <row r="360" spans="11:22" customFormat="1" ht="15" customHeight="1">
      <c r="K360" s="1"/>
      <c r="L360" s="1"/>
      <c r="M360" s="1"/>
      <c r="N360" s="1"/>
      <c r="O360" s="1"/>
      <c r="P360" s="1"/>
      <c r="Q360" s="1"/>
      <c r="T360" s="50"/>
      <c r="U360" s="50"/>
      <c r="V360" s="50"/>
    </row>
    <row r="361" spans="11:22" customFormat="1" ht="15" customHeight="1">
      <c r="K361" s="1"/>
      <c r="L361" s="1"/>
      <c r="M361" s="1"/>
      <c r="N361" s="1"/>
      <c r="O361" s="1"/>
      <c r="P361" s="1"/>
      <c r="Q361" s="1"/>
      <c r="T361" s="50"/>
      <c r="U361" s="50"/>
      <c r="V361" s="50"/>
    </row>
    <row r="362" spans="11:22" customFormat="1" ht="15" customHeight="1">
      <c r="K362" s="1"/>
      <c r="L362" s="1"/>
      <c r="M362" s="1"/>
      <c r="N362" s="1"/>
      <c r="O362" s="1"/>
      <c r="P362" s="1"/>
      <c r="Q362" s="1"/>
      <c r="T362" s="50"/>
      <c r="U362" s="50"/>
      <c r="V362" s="50"/>
    </row>
    <row r="363" spans="11:22" customFormat="1" ht="15" customHeight="1">
      <c r="K363" s="1"/>
      <c r="L363" s="1"/>
      <c r="M363" s="1"/>
      <c r="N363" s="1"/>
      <c r="O363" s="1"/>
      <c r="P363" s="1"/>
      <c r="Q363" s="1"/>
      <c r="T363" s="50"/>
      <c r="U363" s="50"/>
      <c r="V363" s="50"/>
    </row>
    <row r="364" spans="11:22" customFormat="1" ht="15" customHeight="1">
      <c r="K364" s="1"/>
      <c r="L364" s="1"/>
      <c r="M364" s="1"/>
      <c r="N364" s="1"/>
      <c r="O364" s="1"/>
      <c r="P364" s="1"/>
      <c r="Q364" s="1"/>
      <c r="T364" s="50"/>
      <c r="U364" s="50"/>
      <c r="V364" s="50"/>
    </row>
    <row r="365" spans="11:22" customFormat="1" ht="15" customHeight="1">
      <c r="K365" s="1"/>
      <c r="L365" s="1"/>
      <c r="M365" s="1"/>
      <c r="N365" s="1"/>
      <c r="O365" s="1"/>
      <c r="P365" s="1"/>
      <c r="Q365" s="1"/>
      <c r="T365" s="50"/>
      <c r="U365" s="50"/>
      <c r="V365" s="50"/>
    </row>
    <row r="366" spans="11:22" customFormat="1" ht="15" customHeight="1">
      <c r="K366" s="1"/>
      <c r="L366" s="1"/>
      <c r="M366" s="1"/>
      <c r="N366" s="1"/>
      <c r="O366" s="1"/>
      <c r="P366" s="1"/>
      <c r="Q366" s="1"/>
      <c r="T366" s="50"/>
      <c r="U366" s="50"/>
      <c r="V366" s="50"/>
    </row>
    <row r="367" spans="11:22" customFormat="1" ht="15" customHeight="1">
      <c r="K367" s="1"/>
      <c r="L367" s="1"/>
      <c r="M367" s="1"/>
      <c r="N367" s="1"/>
      <c r="O367" s="1"/>
      <c r="P367" s="1"/>
      <c r="Q367" s="1"/>
      <c r="T367" s="50"/>
      <c r="U367" s="50"/>
      <c r="V367" s="50"/>
    </row>
    <row r="368" spans="11:22" customFormat="1" ht="15" customHeight="1">
      <c r="K368" s="1"/>
      <c r="L368" s="1"/>
      <c r="M368" s="1"/>
      <c r="N368" s="1"/>
      <c r="O368" s="1"/>
      <c r="P368" s="1"/>
      <c r="Q368" s="1"/>
      <c r="T368" s="50"/>
      <c r="U368" s="50"/>
      <c r="V368" s="50"/>
    </row>
    <row r="369" spans="11:22" customFormat="1" ht="15" customHeight="1">
      <c r="K369" s="1"/>
      <c r="L369" s="1"/>
      <c r="M369" s="1"/>
      <c r="N369" s="1"/>
      <c r="O369" s="1"/>
      <c r="P369" s="1"/>
      <c r="Q369" s="1"/>
      <c r="T369" s="50"/>
      <c r="U369" s="50"/>
      <c r="V369" s="50"/>
    </row>
  </sheetData>
  <mergeCells count="12">
    <mergeCell ref="J22:N22"/>
    <mergeCell ref="J23:N23"/>
    <mergeCell ref="O23:S23"/>
    <mergeCell ref="A23:D23"/>
    <mergeCell ref="C1:D1"/>
    <mergeCell ref="B3:G3"/>
    <mergeCell ref="I3:M3"/>
    <mergeCell ref="B12:E12"/>
    <mergeCell ref="A22:D22"/>
    <mergeCell ref="E22:I22"/>
    <mergeCell ref="E23:I23"/>
    <mergeCell ref="O22:S22"/>
  </mergeCells>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Q420"/>
  <sheetViews>
    <sheetView workbookViewId="0">
      <selection activeCell="K15" sqref="K15"/>
    </sheetView>
  </sheetViews>
  <sheetFormatPr baseColWidth="10" defaultRowHeight="12.75"/>
  <cols>
    <col min="5" max="6" width="11.42578125" style="1"/>
    <col min="11" max="13" width="10" style="1" customWidth="1"/>
    <col min="14" max="17" width="11.42578125" style="50"/>
    <col min="18" max="16384" width="11.42578125" style="1"/>
  </cols>
  <sheetData>
    <row r="1" spans="1:17" ht="18.75" customHeight="1">
      <c r="A1" s="50"/>
      <c r="B1" s="10" t="s">
        <v>113</v>
      </c>
      <c r="C1" s="161" t="s">
        <v>115</v>
      </c>
      <c r="D1" s="161"/>
      <c r="E1" s="11" t="s">
        <v>114</v>
      </c>
      <c r="F1" s="50"/>
      <c r="G1" s="50"/>
      <c r="H1" s="50"/>
      <c r="I1" s="50"/>
      <c r="J1" s="50"/>
      <c r="K1" s="50"/>
      <c r="L1" s="50"/>
      <c r="M1" s="50"/>
    </row>
    <row r="2" spans="1:17">
      <c r="A2" s="50"/>
      <c r="B2" s="50"/>
      <c r="C2" s="50"/>
      <c r="D2" s="50"/>
      <c r="E2" s="50"/>
      <c r="F2" s="50"/>
      <c r="G2" s="50"/>
      <c r="H2" s="50"/>
      <c r="I2" s="50"/>
      <c r="J2" s="50"/>
      <c r="K2" s="50"/>
      <c r="L2" s="50"/>
      <c r="M2" s="50"/>
    </row>
    <row r="3" spans="1:17" s="2" customFormat="1" ht="24" customHeight="1">
      <c r="A3" s="30"/>
      <c r="B3" s="159" t="s">
        <v>15</v>
      </c>
      <c r="C3" s="159"/>
      <c r="D3" s="159"/>
      <c r="E3" s="159"/>
      <c r="F3" s="159"/>
      <c r="G3" s="159"/>
      <c r="H3" s="47" t="s">
        <v>16</v>
      </c>
      <c r="I3" s="159" t="s">
        <v>17</v>
      </c>
      <c r="J3" s="159"/>
      <c r="K3" s="159"/>
      <c r="L3" s="159"/>
      <c r="M3" s="160"/>
      <c r="N3" s="15"/>
      <c r="O3" s="15"/>
      <c r="P3" s="15"/>
      <c r="Q3" s="15"/>
    </row>
    <row r="4" spans="1:17" s="3" customFormat="1" ht="15" customHeight="1">
      <c r="A4" s="49"/>
      <c r="B4" s="156" t="s">
        <v>10</v>
      </c>
      <c r="C4" s="38" t="s">
        <v>14</v>
      </c>
      <c r="D4" s="38" t="s">
        <v>12</v>
      </c>
      <c r="E4" s="38" t="s">
        <v>3</v>
      </c>
      <c r="F4" s="38" t="s">
        <v>13</v>
      </c>
      <c r="G4" s="38" t="s">
        <v>4</v>
      </c>
      <c r="H4" s="39" t="s">
        <v>11</v>
      </c>
      <c r="I4" s="38" t="s">
        <v>6</v>
      </c>
      <c r="J4" s="38" t="s">
        <v>7</v>
      </c>
      <c r="K4" s="48" t="s">
        <v>8</v>
      </c>
      <c r="L4" s="48" t="s">
        <v>9</v>
      </c>
      <c r="M4" s="40" t="s">
        <v>10</v>
      </c>
      <c r="N4" s="181"/>
      <c r="O4" s="181"/>
      <c r="P4" s="181"/>
      <c r="Q4" s="181"/>
    </row>
    <row r="5" spans="1:17" s="2" customFormat="1" ht="15" customHeight="1">
      <c r="A5" s="32" t="s">
        <v>1</v>
      </c>
      <c r="B5" s="35">
        <v>100</v>
      </c>
      <c r="C5" s="25">
        <f>B5*10</f>
        <v>1000</v>
      </c>
      <c r="D5" s="25">
        <v>1</v>
      </c>
      <c r="E5" s="25">
        <f>C5*D5</f>
        <v>1000</v>
      </c>
      <c r="F5" s="59">
        <v>18.015280000000001</v>
      </c>
      <c r="G5" s="25"/>
      <c r="H5" s="62">
        <v>40.869999999999997</v>
      </c>
      <c r="I5" s="25"/>
      <c r="J5" s="25"/>
      <c r="K5" s="42"/>
      <c r="L5" s="43"/>
      <c r="M5" s="44"/>
      <c r="N5" s="15"/>
      <c r="O5" s="15"/>
      <c r="P5" s="15"/>
      <c r="Q5" s="15"/>
    </row>
    <row r="6" spans="1:17" s="2" customFormat="1" ht="15" customHeight="1">
      <c r="A6" s="32" t="s">
        <v>31</v>
      </c>
      <c r="B6" s="24">
        <v>50</v>
      </c>
      <c r="C6" s="25">
        <f>B6*10</f>
        <v>500</v>
      </c>
      <c r="D6" s="59">
        <f>0.978774+0.0102976*B6+ 0.000031634*(B6-27.3674)^2 + 0.00000012023*(B6-27.3674)^3 - 0.0000000028858*(B6-27.3674)^4 + 0.00000000001193*(B6-27.3674)^5</f>
        <v>1.5105655363247865</v>
      </c>
      <c r="E6" s="59">
        <f>C6*D6</f>
        <v>755.28276816239327</v>
      </c>
      <c r="F6" s="59">
        <v>56.105600000000003</v>
      </c>
      <c r="G6" s="59">
        <f>E6/F6</f>
        <v>13.461807166528711</v>
      </c>
      <c r="H6" s="62">
        <v>1.1299999999999999</v>
      </c>
      <c r="I6" s="59">
        <f>H6*G6</f>
        <v>15.211842098177442</v>
      </c>
      <c r="J6" s="59">
        <f>E6*H6</f>
        <v>853.46952802350427</v>
      </c>
      <c r="K6" s="55">
        <f>I6/H7</f>
        <v>0.36218671662327245</v>
      </c>
      <c r="L6" s="55">
        <f>J6/H7</f>
        <v>20.320703048178672</v>
      </c>
      <c r="M6" s="104">
        <f>5.5390939+0.0633204*L6-2.8469*10^-5*(L6-370.426)^2+2.0567*10^-8*(L6-370.426)^3-2.28*10^-11*(L6-370.426)^4+2.115*10^-14*(L6-370.426)^5</f>
        <v>1.9998461212888508</v>
      </c>
      <c r="N6" s="15"/>
      <c r="O6" s="15"/>
      <c r="P6" s="15"/>
      <c r="Q6" s="15"/>
    </row>
    <row r="7" spans="1:17" s="6" customFormat="1" ht="15" customHeight="1">
      <c r="A7" s="33" t="s">
        <v>5</v>
      </c>
      <c r="B7" s="34"/>
      <c r="C7" s="34"/>
      <c r="D7" s="100"/>
      <c r="E7" s="100"/>
      <c r="F7" s="100"/>
      <c r="G7" s="100"/>
      <c r="H7" s="101">
        <f>H5+H6</f>
        <v>42</v>
      </c>
      <c r="I7" s="100"/>
      <c r="J7" s="100"/>
      <c r="K7" s="100"/>
      <c r="L7" s="100"/>
      <c r="M7" s="58"/>
      <c r="N7" s="15"/>
      <c r="O7" s="15"/>
      <c r="P7" s="15"/>
      <c r="Q7" s="15"/>
    </row>
    <row r="8" spans="1:17" s="6" customFormat="1" ht="15" customHeight="1">
      <c r="A8" s="35"/>
      <c r="B8" s="35"/>
      <c r="C8" s="35"/>
      <c r="D8" s="99"/>
      <c r="E8" s="99"/>
      <c r="F8" s="99"/>
      <c r="G8" s="99"/>
      <c r="H8" s="99"/>
      <c r="I8" s="99"/>
      <c r="J8" s="99"/>
      <c r="K8" s="99"/>
      <c r="L8" s="99"/>
      <c r="M8" s="99"/>
      <c r="N8" s="15"/>
      <c r="O8" s="15"/>
      <c r="P8" s="15"/>
      <c r="Q8" s="15"/>
    </row>
    <row r="9" spans="1:17" s="6" customFormat="1" ht="30" customHeight="1">
      <c r="A9" s="30"/>
      <c r="B9" s="159" t="s">
        <v>15</v>
      </c>
      <c r="C9" s="159"/>
      <c r="D9" s="159"/>
      <c r="E9" s="159"/>
      <c r="F9" s="158"/>
      <c r="G9" s="158"/>
      <c r="H9" s="31"/>
      <c r="I9" s="20" t="s">
        <v>16</v>
      </c>
      <c r="J9" s="99"/>
      <c r="K9" s="99"/>
      <c r="L9" s="99"/>
      <c r="M9" s="99"/>
      <c r="N9" s="15"/>
      <c r="O9" s="15"/>
      <c r="P9" s="15"/>
      <c r="Q9" s="15"/>
    </row>
    <row r="10" spans="1:17" s="6" customFormat="1" ht="15" customHeight="1">
      <c r="A10" s="33"/>
      <c r="B10" s="156" t="s">
        <v>10</v>
      </c>
      <c r="C10" s="38" t="s">
        <v>14</v>
      </c>
      <c r="D10" s="38" t="s">
        <v>12</v>
      </c>
      <c r="E10" s="38" t="s">
        <v>9</v>
      </c>
      <c r="F10" s="39" t="s">
        <v>24</v>
      </c>
      <c r="G10" s="37" t="s">
        <v>110</v>
      </c>
      <c r="H10" s="34"/>
      <c r="I10" s="40" t="s">
        <v>11</v>
      </c>
      <c r="J10" s="99"/>
      <c r="K10" s="99"/>
      <c r="L10" s="99"/>
      <c r="M10" s="99"/>
      <c r="N10" s="15"/>
      <c r="O10" s="15"/>
      <c r="P10" s="15"/>
      <c r="Q10" s="15"/>
    </row>
    <row r="11" spans="1:17" s="6" customFormat="1" ht="15" customHeight="1">
      <c r="A11" s="32" t="s">
        <v>1</v>
      </c>
      <c r="B11" s="35"/>
      <c r="D11" s="99"/>
      <c r="E11" s="35"/>
      <c r="F11" s="99"/>
      <c r="G11" s="99"/>
      <c r="H11" s="15"/>
      <c r="I11" s="54">
        <f>F13-I12</f>
        <v>40.869983487010401</v>
      </c>
      <c r="J11" s="99"/>
      <c r="K11" s="99"/>
      <c r="L11" s="99"/>
      <c r="M11" s="99"/>
      <c r="N11" s="15"/>
      <c r="O11" s="15"/>
      <c r="P11" s="15"/>
      <c r="Q11" s="15"/>
    </row>
    <row r="12" spans="1:17" s="6" customFormat="1" ht="15" customHeight="1">
      <c r="A12" s="32" t="s">
        <v>31</v>
      </c>
      <c r="B12" s="24">
        <v>50</v>
      </c>
      <c r="C12" s="25">
        <f>B12*10</f>
        <v>500</v>
      </c>
      <c r="D12" s="59">
        <f>0.978774+0.0102976*B12+ 0.000031634*(B12-27.3674)^2 + 0.00000012023*(B12-27.3674)^3 - 0.0000000028858*(B12-27.3674)^4 + 0.00000000001193*(B12-27.3674)^5</f>
        <v>1.5105655363247865</v>
      </c>
      <c r="E12" s="59">
        <f>C12*D12</f>
        <v>755.28276816239327</v>
      </c>
      <c r="F12" s="105"/>
      <c r="G12" s="62">
        <v>20.321000000000002</v>
      </c>
      <c r="H12" s="15"/>
      <c r="I12" s="154">
        <f>G12/E12*F13</f>
        <v>1.1300165129895998</v>
      </c>
      <c r="J12" s="99"/>
      <c r="K12" s="99"/>
      <c r="L12" s="99"/>
      <c r="M12" s="99"/>
      <c r="N12" s="15"/>
      <c r="O12" s="15"/>
      <c r="P12" s="15"/>
      <c r="Q12" s="15"/>
    </row>
    <row r="13" spans="1:17" s="6" customFormat="1" ht="15" customHeight="1">
      <c r="A13" s="33" t="s">
        <v>5</v>
      </c>
      <c r="B13" s="34"/>
      <c r="C13" s="34"/>
      <c r="D13" s="100"/>
      <c r="E13" s="28"/>
      <c r="F13" s="103">
        <v>42</v>
      </c>
      <c r="G13" s="100"/>
      <c r="H13" s="34"/>
      <c r="I13" s="58"/>
      <c r="J13" s="99"/>
      <c r="K13" s="99"/>
      <c r="L13" s="99"/>
      <c r="M13" s="99"/>
      <c r="N13" s="15"/>
      <c r="O13" s="15"/>
      <c r="P13" s="15"/>
      <c r="Q13" s="15"/>
    </row>
    <row r="14" spans="1:17" s="6" customFormat="1" ht="15" customHeight="1">
      <c r="A14" s="15"/>
      <c r="B14" s="15"/>
      <c r="C14" s="15"/>
      <c r="D14" s="15"/>
      <c r="E14" s="15"/>
      <c r="F14" s="15"/>
      <c r="G14" s="15"/>
      <c r="H14" s="15"/>
      <c r="I14" s="15"/>
      <c r="J14" s="15"/>
      <c r="K14" s="15"/>
      <c r="L14" s="15"/>
      <c r="M14" s="15"/>
      <c r="N14" s="15"/>
      <c r="O14" s="15"/>
      <c r="P14" s="15"/>
      <c r="Q14" s="15"/>
    </row>
    <row r="15" spans="1:17" s="6" customFormat="1" ht="30" customHeight="1">
      <c r="A15" s="30"/>
      <c r="B15" s="159" t="s">
        <v>15</v>
      </c>
      <c r="C15" s="159"/>
      <c r="D15" s="159"/>
      <c r="E15" s="159"/>
      <c r="F15" s="158"/>
      <c r="G15" s="158"/>
      <c r="H15" s="163" t="s">
        <v>53</v>
      </c>
      <c r="I15" s="20" t="s">
        <v>16</v>
      </c>
      <c r="J15" s="15"/>
      <c r="K15" s="15"/>
      <c r="L15" s="15"/>
      <c r="M15" s="15"/>
      <c r="N15" s="15"/>
      <c r="O15" s="15"/>
      <c r="P15" s="15"/>
      <c r="Q15" s="15"/>
    </row>
    <row r="16" spans="1:17" s="6" customFormat="1" ht="15" customHeight="1">
      <c r="A16" s="33"/>
      <c r="B16" s="156" t="s">
        <v>10</v>
      </c>
      <c r="C16" s="38" t="s">
        <v>14</v>
      </c>
      <c r="D16" s="38" t="s">
        <v>12</v>
      </c>
      <c r="E16" s="38" t="s">
        <v>9</v>
      </c>
      <c r="F16" s="39" t="s">
        <v>24</v>
      </c>
      <c r="G16" s="37" t="s">
        <v>112</v>
      </c>
      <c r="H16" s="164"/>
      <c r="I16" s="40" t="s">
        <v>11</v>
      </c>
      <c r="J16" s="15"/>
      <c r="K16" s="15"/>
      <c r="L16" s="15"/>
      <c r="M16" s="15"/>
      <c r="N16" s="15"/>
      <c r="O16" s="15"/>
      <c r="P16" s="15"/>
      <c r="Q16" s="15"/>
    </row>
    <row r="17" spans="1:17" s="6" customFormat="1" ht="15" customHeight="1">
      <c r="A17" s="32" t="s">
        <v>1</v>
      </c>
      <c r="B17" s="22"/>
      <c r="C17" s="35"/>
      <c r="D17" s="105"/>
      <c r="F17" s="99"/>
      <c r="G17" s="99"/>
      <c r="H17" s="99"/>
      <c r="I17" s="54">
        <f>F19-I18</f>
        <v>40.869546549788751</v>
      </c>
      <c r="J17" s="15"/>
      <c r="K17" s="15"/>
      <c r="L17" s="15"/>
      <c r="M17" s="15"/>
      <c r="N17" s="15"/>
      <c r="O17" s="15"/>
      <c r="P17" s="15"/>
      <c r="Q17" s="15"/>
    </row>
    <row r="18" spans="1:17" s="6" customFormat="1" ht="15" customHeight="1">
      <c r="A18" s="32" t="s">
        <v>31</v>
      </c>
      <c r="B18" s="24">
        <v>50</v>
      </c>
      <c r="C18" s="25">
        <f>B18*10</f>
        <v>500</v>
      </c>
      <c r="D18" s="59">
        <f>0.978774+0.0102976*B18+ 0.000031634*(B18-27.3674)^2 + 0.00000012023*(B18-27.3674)^3 - 0.0000000028858*(B18-27.3674)^4 + 0.00000000001193*(B18-27.3674)^5</f>
        <v>1.5105655363247865</v>
      </c>
      <c r="E18" s="59">
        <f>C18*D18</f>
        <v>755.28276816239327</v>
      </c>
      <c r="F18" s="99"/>
      <c r="G18" s="62">
        <v>2</v>
      </c>
      <c r="H18" s="59">
        <f>0.978774+0.0102976*G18+ 0.000031634*(G18-27.3674)^2 + 0.00000012023*(G18-27.3674)^3 - 0.0000000028858*(G18-27.3674)^4 + 0.00000000001193*(G18-27.3674)^5</f>
        <v>1.0164428704217596</v>
      </c>
      <c r="I18" s="54">
        <f>(G18*H18)/(B18*D18)*F19</f>
        <v>1.130453450211246</v>
      </c>
      <c r="J18" s="15"/>
      <c r="K18" s="15"/>
      <c r="L18" s="15"/>
      <c r="M18" s="15"/>
      <c r="N18" s="15"/>
      <c r="O18" s="15"/>
      <c r="P18" s="15"/>
      <c r="Q18" s="15"/>
    </row>
    <row r="19" spans="1:17" s="6" customFormat="1" ht="15" customHeight="1">
      <c r="A19" s="33" t="s">
        <v>5</v>
      </c>
      <c r="B19" s="34"/>
      <c r="C19" s="34"/>
      <c r="D19" s="34"/>
      <c r="E19" s="28"/>
      <c r="F19" s="103">
        <v>42</v>
      </c>
      <c r="G19" s="34"/>
      <c r="H19" s="34"/>
      <c r="I19" s="36"/>
      <c r="J19" s="15"/>
      <c r="K19" s="15"/>
      <c r="L19" s="15"/>
      <c r="M19" s="15"/>
      <c r="N19" s="15"/>
      <c r="O19" s="15"/>
      <c r="P19" s="15"/>
      <c r="Q19" s="15"/>
    </row>
    <row r="20" spans="1:17" s="6" customFormat="1" ht="15" customHeight="1">
      <c r="A20" s="15"/>
      <c r="B20" s="15"/>
      <c r="C20" s="15"/>
      <c r="D20" s="15"/>
      <c r="E20" s="15"/>
      <c r="F20" s="15"/>
      <c r="G20" s="15"/>
      <c r="H20" s="15"/>
      <c r="I20" s="15"/>
      <c r="J20" s="15"/>
      <c r="K20" s="15"/>
      <c r="L20" s="15"/>
      <c r="M20" s="15"/>
      <c r="N20" s="15"/>
      <c r="O20" s="15"/>
      <c r="P20" s="15"/>
      <c r="Q20" s="15"/>
    </row>
    <row r="21" spans="1:17" s="6" customFormat="1" ht="15" customHeight="1">
      <c r="A21" s="15"/>
      <c r="B21" s="15"/>
      <c r="C21" s="15"/>
      <c r="D21" s="15"/>
      <c r="E21" s="15"/>
      <c r="F21" s="15"/>
      <c r="G21" s="15"/>
      <c r="H21" s="15"/>
      <c r="I21" s="15"/>
      <c r="J21" s="15"/>
      <c r="K21" s="15"/>
      <c r="L21" s="15"/>
      <c r="M21" s="15"/>
      <c r="N21" s="15"/>
      <c r="O21" s="15"/>
      <c r="P21" s="15"/>
      <c r="Q21" s="15"/>
    </row>
    <row r="22" spans="1:17" s="6" customFormat="1" ht="45" customHeight="1">
      <c r="A22" s="186" t="s">
        <v>57</v>
      </c>
      <c r="B22" s="186"/>
      <c r="C22" s="186"/>
      <c r="D22" s="186"/>
      <c r="E22" s="186"/>
      <c r="F22" s="15"/>
      <c r="G22" s="15"/>
      <c r="H22" s="15"/>
      <c r="I22" s="15"/>
      <c r="J22" s="15"/>
      <c r="K22" s="15"/>
      <c r="L22" s="15"/>
      <c r="M22" s="15"/>
      <c r="N22" s="15"/>
      <c r="O22" s="15"/>
      <c r="P22" s="15"/>
      <c r="Q22" s="15"/>
    </row>
    <row r="23" spans="1:17" s="6" customFormat="1" ht="15" customHeight="1">
      <c r="A23" s="185" t="s">
        <v>30</v>
      </c>
      <c r="B23" s="185"/>
      <c r="C23" s="185"/>
      <c r="D23" s="185"/>
      <c r="E23" s="185"/>
      <c r="F23" s="15"/>
      <c r="G23" s="15"/>
      <c r="H23" s="15"/>
      <c r="I23" s="15"/>
      <c r="J23" s="15"/>
      <c r="K23" s="15"/>
      <c r="L23" s="15"/>
      <c r="M23" s="15"/>
      <c r="N23" s="15"/>
      <c r="O23" s="15"/>
      <c r="P23" s="15"/>
      <c r="Q23" s="15"/>
    </row>
    <row r="24" spans="1:17" s="6" customFormat="1" ht="15" customHeight="1">
      <c r="A24" s="181" t="s">
        <v>93</v>
      </c>
      <c r="B24" s="187" t="s">
        <v>12</v>
      </c>
      <c r="C24" s="181" t="s">
        <v>20</v>
      </c>
      <c r="D24" s="187" t="s">
        <v>54</v>
      </c>
      <c r="E24" s="181" t="s">
        <v>40</v>
      </c>
      <c r="F24" s="181"/>
      <c r="G24" s="15"/>
      <c r="H24" s="15"/>
      <c r="I24" s="15"/>
      <c r="J24" s="15"/>
      <c r="K24" s="15"/>
      <c r="L24" s="15"/>
      <c r="M24" s="15"/>
      <c r="N24" s="15"/>
      <c r="O24" s="15"/>
      <c r="P24" s="15"/>
      <c r="Q24" s="15"/>
    </row>
    <row r="25" spans="1:17" s="6" customFormat="1" ht="15" customHeight="1">
      <c r="A25" s="15">
        <v>0.19700000000000001</v>
      </c>
      <c r="B25" s="15">
        <v>1</v>
      </c>
      <c r="C25" s="15">
        <f>0.978774+0.0102976*A25+ 0.000031634*(A25-27.3674)^2 + 0.00000012023*(A25-27.3674)^3 - 0.0000000028858*(A25-27.3674)^4 + 0.00000000001193*(A25-27.3674)^5</f>
        <v>0.99999487017631594</v>
      </c>
      <c r="D25" s="189">
        <f t="shared" ref="D25:D88" si="0">(C25-B25)/B25*100</f>
        <v>-5.1298236840580103E-4</v>
      </c>
      <c r="E25" s="15">
        <f>ROUND(A25*10*B25,2)</f>
        <v>1.97</v>
      </c>
      <c r="F25" s="15"/>
      <c r="G25" s="15"/>
      <c r="H25" s="15"/>
      <c r="I25" s="15"/>
      <c r="J25" s="15"/>
      <c r="K25" s="15"/>
      <c r="L25" s="15"/>
      <c r="M25" s="15"/>
      <c r="N25" s="15"/>
      <c r="O25" s="15"/>
      <c r="P25" s="15"/>
      <c r="Q25" s="15"/>
    </row>
    <row r="26" spans="1:17" s="6" customFormat="1" ht="15" customHeight="1">
      <c r="A26" s="15">
        <v>0.74299999999999999</v>
      </c>
      <c r="B26" s="15">
        <v>1.0049999999999999</v>
      </c>
      <c r="C26" s="15">
        <f t="shared" ref="C26:C89" si="1">0.978774+0.0102976*A26+ 0.000031634*(A26-27.3674)^2 + 0.00000012023*(A26-27.3674)^3 - 0.0000000028858*(A26-27.3674)^4 + 0.00000000001193*(A26-27.3674)^5</f>
        <v>1.0049703978893911</v>
      </c>
      <c r="D26" s="189">
        <f t="shared" si="0"/>
        <v>-2.9454836426628691E-3</v>
      </c>
      <c r="E26" s="15">
        <f t="shared" ref="E26:E89" si="2">ROUND(A26*10*B26,2)</f>
        <v>7.47</v>
      </c>
      <c r="F26" s="15"/>
      <c r="G26" s="15"/>
      <c r="H26" s="15"/>
      <c r="I26" s="15"/>
      <c r="J26" s="15"/>
      <c r="K26" s="15"/>
      <c r="L26" s="15"/>
      <c r="M26" s="15"/>
      <c r="N26" s="15"/>
      <c r="O26" s="15"/>
      <c r="P26" s="15"/>
      <c r="Q26" s="15"/>
    </row>
    <row r="27" spans="1:17" s="6" customFormat="1" ht="15" customHeight="1">
      <c r="A27" s="15">
        <v>1.2949999999999999</v>
      </c>
      <c r="B27" s="15">
        <v>1.01</v>
      </c>
      <c r="C27" s="15">
        <f t="shared" si="1"/>
        <v>1.010005151864672</v>
      </c>
      <c r="D27" s="189">
        <f t="shared" si="0"/>
        <v>5.1008561108729694E-4</v>
      </c>
      <c r="E27" s="15">
        <f t="shared" si="2"/>
        <v>13.08</v>
      </c>
      <c r="F27" s="15"/>
      <c r="G27" s="15"/>
      <c r="H27" s="15"/>
      <c r="I27" s="15"/>
      <c r="J27" s="15"/>
      <c r="K27" s="15"/>
      <c r="L27" s="15"/>
      <c r="M27" s="15"/>
      <c r="N27" s="15"/>
      <c r="O27" s="15"/>
      <c r="P27" s="15"/>
      <c r="Q27" s="15"/>
    </row>
    <row r="28" spans="1:17" s="6" customFormat="1" ht="15" customHeight="1">
      <c r="A28" s="15">
        <v>1.84</v>
      </c>
      <c r="B28" s="15">
        <v>1.0149999999999999</v>
      </c>
      <c r="C28" s="15">
        <f t="shared" si="1"/>
        <v>1.0149810458924964</v>
      </c>
      <c r="D28" s="189">
        <f t="shared" si="0"/>
        <v>-1.8673997540415328E-3</v>
      </c>
      <c r="E28" s="15">
        <f t="shared" si="2"/>
        <v>18.68</v>
      </c>
      <c r="F28" s="15"/>
      <c r="G28" s="15"/>
      <c r="H28" s="15"/>
      <c r="I28" s="15"/>
      <c r="J28" s="15"/>
      <c r="K28" s="15"/>
      <c r="L28" s="15"/>
      <c r="M28" s="15"/>
      <c r="N28" s="15"/>
      <c r="O28" s="15"/>
      <c r="P28" s="15"/>
      <c r="Q28" s="15"/>
    </row>
    <row r="29" spans="1:17" s="6" customFormat="1" ht="15" customHeight="1">
      <c r="A29" s="15">
        <v>2.38</v>
      </c>
      <c r="B29" s="15">
        <v>1.02</v>
      </c>
      <c r="C29" s="15">
        <f t="shared" si="1"/>
        <v>1.0199166534674464</v>
      </c>
      <c r="D29" s="189">
        <f t="shared" si="0"/>
        <v>-8.1712286817251442E-3</v>
      </c>
      <c r="E29" s="15">
        <f t="shared" si="2"/>
        <v>24.28</v>
      </c>
      <c r="F29" s="15"/>
      <c r="G29" s="15"/>
      <c r="H29" s="15"/>
      <c r="I29" s="15"/>
      <c r="J29" s="15"/>
      <c r="K29" s="15"/>
      <c r="L29" s="15"/>
      <c r="M29" s="15"/>
      <c r="N29" s="15"/>
      <c r="O29" s="15"/>
      <c r="P29" s="15"/>
      <c r="Q29" s="15"/>
    </row>
    <row r="30" spans="1:17" s="6" customFormat="1" ht="15" customHeight="1">
      <c r="A30" s="15">
        <v>2.93</v>
      </c>
      <c r="B30" s="15">
        <v>1.0249999999999999</v>
      </c>
      <c r="C30" s="15">
        <f t="shared" si="1"/>
        <v>1.0249496278480268</v>
      </c>
      <c r="D30" s="189">
        <f t="shared" si="0"/>
        <v>-4.9143562900606352E-3</v>
      </c>
      <c r="E30" s="15">
        <f t="shared" si="2"/>
        <v>30.03</v>
      </c>
      <c r="F30" s="15"/>
      <c r="G30" s="15"/>
      <c r="H30" s="15"/>
      <c r="I30" s="15"/>
      <c r="J30" s="15"/>
      <c r="K30" s="15"/>
      <c r="L30" s="15"/>
      <c r="M30" s="15"/>
      <c r="N30" s="15"/>
      <c r="O30" s="15"/>
      <c r="P30" s="15"/>
      <c r="Q30" s="15"/>
    </row>
    <row r="31" spans="1:17" s="6" customFormat="1" ht="15" customHeight="1">
      <c r="A31" s="15">
        <v>3.48</v>
      </c>
      <c r="B31" s="15">
        <v>1.03</v>
      </c>
      <c r="C31" s="15">
        <f t="shared" si="1"/>
        <v>1.0299890982155091</v>
      </c>
      <c r="D31" s="189">
        <f t="shared" si="0"/>
        <v>-1.0584256787305119E-3</v>
      </c>
      <c r="E31" s="15">
        <f t="shared" si="2"/>
        <v>35.840000000000003</v>
      </c>
      <c r="F31" s="15"/>
      <c r="G31" s="15"/>
      <c r="H31" s="15"/>
      <c r="I31" s="15"/>
      <c r="J31" s="15"/>
      <c r="K31" s="15"/>
      <c r="L31" s="15"/>
      <c r="M31" s="15"/>
      <c r="N31" s="15"/>
      <c r="O31" s="15"/>
      <c r="P31" s="15"/>
      <c r="Q31" s="15"/>
    </row>
    <row r="32" spans="1:17" s="6" customFormat="1" ht="15" customHeight="1">
      <c r="A32" s="15">
        <v>4.03</v>
      </c>
      <c r="B32" s="15">
        <v>1.0349999999999999</v>
      </c>
      <c r="C32" s="15">
        <f t="shared" si="1"/>
        <v>1.0350355325498446</v>
      </c>
      <c r="D32" s="189">
        <f t="shared" si="0"/>
        <v>3.433096603350201E-3</v>
      </c>
      <c r="E32" s="15">
        <f t="shared" si="2"/>
        <v>41.71</v>
      </c>
      <c r="F32" s="15"/>
      <c r="G32" s="15"/>
      <c r="H32" s="15"/>
      <c r="I32" s="15"/>
      <c r="J32" s="15"/>
      <c r="K32" s="15"/>
      <c r="L32" s="15"/>
      <c r="M32" s="15"/>
      <c r="N32" s="15"/>
      <c r="O32" s="15"/>
      <c r="P32" s="15"/>
      <c r="Q32" s="15"/>
    </row>
    <row r="33" spans="1:17" s="6" customFormat="1" ht="15" customHeight="1">
      <c r="A33" s="15">
        <v>4.58</v>
      </c>
      <c r="B33" s="15">
        <v>1.04</v>
      </c>
      <c r="C33" s="15">
        <f t="shared" si="1"/>
        <v>1.0400893893640764</v>
      </c>
      <c r="D33" s="189">
        <f t="shared" si="0"/>
        <v>8.595131161184608E-3</v>
      </c>
      <c r="E33" s="15">
        <f t="shared" si="2"/>
        <v>47.63</v>
      </c>
      <c r="F33" s="15"/>
      <c r="G33" s="15"/>
      <c r="H33" s="15"/>
      <c r="I33" s="15"/>
      <c r="J33" s="15"/>
      <c r="K33" s="15"/>
      <c r="L33" s="15"/>
      <c r="M33" s="15"/>
      <c r="N33" s="15"/>
      <c r="O33" s="15"/>
      <c r="P33" s="15"/>
      <c r="Q33" s="15"/>
    </row>
    <row r="34" spans="1:17" s="6" customFormat="1" ht="15" customHeight="1">
      <c r="A34" s="15">
        <v>5.12</v>
      </c>
      <c r="B34" s="15">
        <v>1.0449999999999999</v>
      </c>
      <c r="C34" s="15">
        <f t="shared" si="1"/>
        <v>1.0450590134847184</v>
      </c>
      <c r="D34" s="189">
        <f t="shared" si="0"/>
        <v>5.6472234180367682E-3</v>
      </c>
      <c r="E34" s="15">
        <f t="shared" si="2"/>
        <v>53.5</v>
      </c>
      <c r="F34" s="15"/>
      <c r="G34" s="15"/>
      <c r="H34" s="15"/>
      <c r="I34" s="15"/>
      <c r="J34" s="15"/>
      <c r="K34" s="15"/>
      <c r="L34" s="15"/>
      <c r="M34" s="15"/>
      <c r="N34" s="15"/>
      <c r="O34" s="15"/>
      <c r="P34" s="15"/>
      <c r="Q34" s="15"/>
    </row>
    <row r="35" spans="1:17" s="6" customFormat="1" ht="15" customHeight="1">
      <c r="A35" s="15">
        <v>5.66</v>
      </c>
      <c r="B35" s="15">
        <v>1.05</v>
      </c>
      <c r="C35" s="15">
        <f t="shared" si="1"/>
        <v>1.0500366419123373</v>
      </c>
      <c r="D35" s="189">
        <f t="shared" si="0"/>
        <v>3.4897059368771146E-3</v>
      </c>
      <c r="E35" s="15">
        <f t="shared" si="2"/>
        <v>59.43</v>
      </c>
      <c r="F35" s="15"/>
      <c r="G35" s="15"/>
      <c r="H35" s="15"/>
      <c r="I35" s="15"/>
      <c r="J35" s="15"/>
      <c r="K35" s="15"/>
      <c r="L35" s="15"/>
      <c r="M35" s="15"/>
      <c r="N35" s="15"/>
      <c r="O35" s="15"/>
      <c r="P35" s="15"/>
      <c r="Q35" s="15"/>
    </row>
    <row r="36" spans="1:17" s="6" customFormat="1" ht="15" customHeight="1">
      <c r="A36" s="15">
        <v>6.2</v>
      </c>
      <c r="B36" s="15">
        <v>1.0549999999999999</v>
      </c>
      <c r="C36" s="15">
        <f t="shared" si="1"/>
        <v>1.0550226823692694</v>
      </c>
      <c r="D36" s="189">
        <f t="shared" si="0"/>
        <v>2.1499876084834085E-3</v>
      </c>
      <c r="E36" s="15">
        <f t="shared" si="2"/>
        <v>65.41</v>
      </c>
      <c r="F36" s="15"/>
      <c r="G36" s="15" t="s">
        <v>90</v>
      </c>
      <c r="H36" s="15"/>
      <c r="I36" s="15"/>
      <c r="J36" s="15"/>
      <c r="K36" s="15"/>
      <c r="L36" s="15"/>
      <c r="M36" s="15"/>
      <c r="N36" s="15"/>
      <c r="O36" s="15"/>
      <c r="P36" s="15"/>
      <c r="Q36" s="15"/>
    </row>
    <row r="37" spans="1:17" s="6" customFormat="1" ht="15" customHeight="1">
      <c r="A37" s="15">
        <v>6.74</v>
      </c>
      <c r="B37" s="15">
        <v>1.06</v>
      </c>
      <c r="C37" s="15">
        <f t="shared" si="1"/>
        <v>1.0600175340462683</v>
      </c>
      <c r="D37" s="189">
        <f t="shared" si="0"/>
        <v>1.6541553083257287E-3</v>
      </c>
      <c r="E37" s="15">
        <f t="shared" si="2"/>
        <v>71.44</v>
      </c>
      <c r="F37" s="15"/>
      <c r="G37" s="15" t="s">
        <v>89</v>
      </c>
      <c r="H37" s="15"/>
      <c r="I37" s="15"/>
      <c r="J37" s="15"/>
      <c r="K37" s="15"/>
      <c r="L37" s="15"/>
      <c r="M37" s="15"/>
      <c r="N37" s="15"/>
      <c r="O37" s="15"/>
      <c r="P37" s="15"/>
      <c r="Q37" s="15"/>
    </row>
    <row r="38" spans="1:17" s="6" customFormat="1" ht="15" customHeight="1">
      <c r="A38" s="15">
        <v>7.28</v>
      </c>
      <c r="B38" s="15">
        <v>1.0649999999999999</v>
      </c>
      <c r="C38" s="15">
        <f t="shared" si="1"/>
        <v>1.0650215876682365</v>
      </c>
      <c r="D38" s="189">
        <f t="shared" si="0"/>
        <v>2.027011102025049E-3</v>
      </c>
      <c r="E38" s="15">
        <f t="shared" si="2"/>
        <v>77.53</v>
      </c>
      <c r="F38" s="15"/>
      <c r="G38" s="15"/>
      <c r="H38" s="15"/>
      <c r="I38" s="15"/>
      <c r="J38" s="15"/>
      <c r="K38" s="15"/>
      <c r="L38" s="15"/>
      <c r="M38" s="15"/>
      <c r="N38" s="15"/>
      <c r="O38" s="15"/>
      <c r="P38" s="15"/>
      <c r="Q38" s="15"/>
    </row>
    <row r="39" spans="1:17" s="6" customFormat="1" ht="15" customHeight="1">
      <c r="A39" s="15">
        <v>7.82</v>
      </c>
      <c r="B39" s="15">
        <v>1.07</v>
      </c>
      <c r="C39" s="15">
        <f t="shared" si="1"/>
        <v>1.0700352255599592</v>
      </c>
      <c r="D39" s="189">
        <f t="shared" si="0"/>
        <v>3.2921084073983375E-3</v>
      </c>
      <c r="E39" s="15">
        <f t="shared" si="2"/>
        <v>83.67</v>
      </c>
      <c r="F39" s="15"/>
      <c r="G39" s="15"/>
      <c r="H39" s="15"/>
      <c r="I39" s="15"/>
      <c r="J39" s="15"/>
      <c r="K39" s="15"/>
      <c r="L39" s="15"/>
      <c r="M39" s="15"/>
      <c r="N39" s="15"/>
      <c r="O39" s="15"/>
      <c r="P39" s="15"/>
      <c r="Q39" s="15"/>
    </row>
    <row r="40" spans="1:17" s="6" customFormat="1" ht="15" customHeight="1">
      <c r="A40" s="15">
        <v>8.36</v>
      </c>
      <c r="B40" s="15">
        <v>1.075</v>
      </c>
      <c r="C40" s="15">
        <f t="shared" si="1"/>
        <v>1.0750588217118386</v>
      </c>
      <c r="D40" s="189">
        <f t="shared" si="0"/>
        <v>5.4717871477847251E-3</v>
      </c>
      <c r="E40" s="15">
        <f t="shared" si="2"/>
        <v>89.87</v>
      </c>
      <c r="F40" s="15"/>
      <c r="G40" s="15"/>
      <c r="H40" s="15"/>
      <c r="I40" s="15"/>
      <c r="J40" s="15"/>
      <c r="K40" s="15"/>
      <c r="L40" s="15"/>
      <c r="M40" s="15"/>
      <c r="N40" s="15"/>
      <c r="O40" s="15"/>
      <c r="P40" s="15"/>
      <c r="Q40" s="15"/>
    </row>
    <row r="41" spans="1:17" s="6" customFormat="1" ht="15" customHeight="1">
      <c r="A41" s="15">
        <v>8.89</v>
      </c>
      <c r="B41" s="15">
        <v>1.08</v>
      </c>
      <c r="C41" s="15">
        <f t="shared" si="1"/>
        <v>1.0799994251217566</v>
      </c>
      <c r="D41" s="189">
        <f t="shared" si="0"/>
        <v>-5.3229466986423091E-5</v>
      </c>
      <c r="E41" s="15">
        <f t="shared" si="2"/>
        <v>96.01</v>
      </c>
      <c r="F41" s="15"/>
      <c r="G41" s="15"/>
      <c r="H41" s="15"/>
      <c r="I41" s="15"/>
      <c r="J41" s="15"/>
      <c r="K41" s="15"/>
      <c r="L41" s="15"/>
      <c r="M41" s="15"/>
      <c r="N41" s="15"/>
      <c r="O41" s="15"/>
      <c r="P41" s="15"/>
      <c r="Q41" s="15"/>
    </row>
    <row r="42" spans="1:17" s="6" customFormat="1" ht="15" customHeight="1">
      <c r="A42" s="15">
        <v>9.43</v>
      </c>
      <c r="B42" s="15">
        <v>1.085</v>
      </c>
      <c r="C42" s="15">
        <f t="shared" si="1"/>
        <v>1.0850438257506145</v>
      </c>
      <c r="D42" s="189">
        <f t="shared" si="0"/>
        <v>4.0392396879786029E-3</v>
      </c>
      <c r="E42" s="15">
        <f t="shared" si="2"/>
        <v>102.32</v>
      </c>
      <c r="F42" s="15"/>
      <c r="G42" s="15"/>
      <c r="H42" s="15"/>
      <c r="I42" s="15"/>
      <c r="J42" s="15"/>
      <c r="K42" s="15"/>
      <c r="L42" s="15"/>
      <c r="M42" s="15"/>
      <c r="N42" s="15"/>
      <c r="O42" s="15"/>
      <c r="P42" s="15"/>
      <c r="Q42" s="15"/>
    </row>
    <row r="43" spans="1:17" s="6" customFormat="1" ht="15" customHeight="1">
      <c r="A43" s="15">
        <v>9.9600000000000009</v>
      </c>
      <c r="B43" s="15">
        <v>1.0900000000000001</v>
      </c>
      <c r="C43" s="15">
        <f t="shared" si="1"/>
        <v>1.0900055296317062</v>
      </c>
      <c r="D43" s="189">
        <f t="shared" si="0"/>
        <v>5.073056611082982E-4</v>
      </c>
      <c r="E43" s="15">
        <f t="shared" si="2"/>
        <v>108.56</v>
      </c>
      <c r="F43" s="15"/>
      <c r="G43" s="15"/>
      <c r="H43" s="15"/>
      <c r="I43" s="15"/>
      <c r="J43" s="15"/>
      <c r="K43" s="15"/>
      <c r="L43" s="15"/>
      <c r="M43" s="15"/>
      <c r="N43" s="15"/>
      <c r="O43" s="15"/>
      <c r="P43" s="15"/>
      <c r="Q43" s="15"/>
    </row>
    <row r="44" spans="1:17" s="6" customFormat="1" ht="15" customHeight="1">
      <c r="A44" s="15">
        <v>10.49</v>
      </c>
      <c r="B44" s="15">
        <v>1.095</v>
      </c>
      <c r="C44" s="15">
        <f t="shared" si="1"/>
        <v>1.0949781763972681</v>
      </c>
      <c r="D44" s="189">
        <f t="shared" si="0"/>
        <v>-1.9930230805334072E-3</v>
      </c>
      <c r="E44" s="15">
        <f t="shared" si="2"/>
        <v>114.87</v>
      </c>
      <c r="F44" s="15"/>
      <c r="G44" s="15"/>
      <c r="H44" s="15"/>
      <c r="I44" s="15"/>
      <c r="J44" s="15"/>
      <c r="K44" s="15"/>
      <c r="L44" s="15"/>
      <c r="M44" s="15"/>
      <c r="N44" s="15"/>
      <c r="O44" s="15"/>
      <c r="P44" s="15"/>
      <c r="Q44" s="15"/>
    </row>
    <row r="45" spans="1:17" s="6" customFormat="1" ht="15" customHeight="1">
      <c r="A45" s="15">
        <v>11.03</v>
      </c>
      <c r="B45" s="15">
        <v>1.1000000000000001</v>
      </c>
      <c r="C45" s="15">
        <f t="shared" si="1"/>
        <v>1.1000562276897716</v>
      </c>
      <c r="D45" s="189">
        <f t="shared" si="0"/>
        <v>5.111608161048861E-3</v>
      </c>
      <c r="E45" s="15">
        <f t="shared" si="2"/>
        <v>121.33</v>
      </c>
      <c r="F45" s="15"/>
      <c r="G45" s="15"/>
      <c r="H45" s="15"/>
      <c r="I45" s="15"/>
      <c r="J45" s="15"/>
      <c r="K45" s="15"/>
      <c r="L45" s="15"/>
      <c r="M45" s="15"/>
      <c r="N45" s="15"/>
      <c r="O45" s="15"/>
      <c r="P45" s="15"/>
      <c r="Q45" s="15"/>
    </row>
    <row r="46" spans="1:17" s="6" customFormat="1" ht="15" customHeight="1">
      <c r="A46" s="15">
        <v>11.56</v>
      </c>
      <c r="B46" s="15">
        <v>1.105</v>
      </c>
      <c r="C46" s="15">
        <f t="shared" si="1"/>
        <v>1.1050519204336775</v>
      </c>
      <c r="D46" s="189">
        <f t="shared" si="0"/>
        <v>4.6986817807711688E-3</v>
      </c>
      <c r="E46" s="15">
        <f t="shared" si="2"/>
        <v>127.74</v>
      </c>
      <c r="F46" s="15"/>
      <c r="G46" s="15"/>
      <c r="H46" s="15"/>
      <c r="I46" s="15"/>
      <c r="J46" s="15"/>
      <c r="K46" s="15"/>
      <c r="L46" s="15"/>
      <c r="M46" s="15"/>
      <c r="N46" s="15"/>
      <c r="O46" s="15"/>
      <c r="P46" s="15"/>
      <c r="Q46" s="15"/>
    </row>
    <row r="47" spans="1:17" s="6" customFormat="1" ht="15" customHeight="1">
      <c r="A47" s="15">
        <v>12.08</v>
      </c>
      <c r="B47" s="15">
        <v>1.1100000000000001</v>
      </c>
      <c r="C47" s="15">
        <f t="shared" si="1"/>
        <v>1.1099648919752427</v>
      </c>
      <c r="D47" s="189">
        <f t="shared" si="0"/>
        <v>-3.1628851132764627E-3</v>
      </c>
      <c r="E47" s="15">
        <f t="shared" si="2"/>
        <v>134.09</v>
      </c>
      <c r="F47" s="15"/>
      <c r="G47" s="15"/>
      <c r="H47" s="15"/>
      <c r="I47" s="15"/>
      <c r="J47" s="15"/>
      <c r="K47" s="15"/>
      <c r="L47" s="15"/>
      <c r="M47" s="15"/>
      <c r="N47" s="15"/>
      <c r="O47" s="15"/>
      <c r="P47" s="15"/>
      <c r="Q47" s="15"/>
    </row>
    <row r="48" spans="1:17" s="6" customFormat="1" ht="15" customHeight="1">
      <c r="A48" s="15">
        <v>12.61</v>
      </c>
      <c r="B48" s="15">
        <v>1.115</v>
      </c>
      <c r="C48" s="15">
        <f t="shared" si="1"/>
        <v>1.1149843916358411</v>
      </c>
      <c r="D48" s="189">
        <f t="shared" si="0"/>
        <v>-1.3998532877960111E-3</v>
      </c>
      <c r="E48" s="15">
        <f t="shared" si="2"/>
        <v>140.6</v>
      </c>
      <c r="F48" s="15"/>
      <c r="G48" s="15"/>
      <c r="H48" s="15"/>
      <c r="I48" s="15"/>
      <c r="J48" s="15"/>
      <c r="K48" s="15"/>
      <c r="L48" s="15"/>
      <c r="M48" s="15"/>
      <c r="N48" s="15"/>
      <c r="O48" s="15"/>
      <c r="P48" s="15"/>
      <c r="Q48" s="15"/>
    </row>
    <row r="49" spans="1:17" s="6" customFormat="1" ht="15" customHeight="1">
      <c r="A49" s="15">
        <v>13.14</v>
      </c>
      <c r="B49" s="15">
        <v>1.1200000000000001</v>
      </c>
      <c r="C49" s="15">
        <f t="shared" si="1"/>
        <v>1.1200163384517174</v>
      </c>
      <c r="D49" s="189">
        <f t="shared" si="0"/>
        <v>1.4587903319048957E-3</v>
      </c>
      <c r="E49" s="15">
        <f t="shared" si="2"/>
        <v>147.16999999999999</v>
      </c>
      <c r="F49" s="15"/>
      <c r="G49" s="15"/>
      <c r="H49" s="15"/>
      <c r="I49" s="15"/>
      <c r="J49" s="15"/>
      <c r="K49" s="15"/>
      <c r="L49" s="15"/>
      <c r="M49" s="15"/>
      <c r="N49" s="15"/>
      <c r="O49" s="15"/>
      <c r="P49" s="15"/>
      <c r="Q49" s="15"/>
    </row>
    <row r="50" spans="1:17" s="6" customFormat="1" ht="15" customHeight="1">
      <c r="A50" s="15">
        <v>13.66</v>
      </c>
      <c r="B50" s="15">
        <v>1.125</v>
      </c>
      <c r="C50" s="15">
        <f t="shared" si="1"/>
        <v>1.1249657096596064</v>
      </c>
      <c r="D50" s="189">
        <f t="shared" si="0"/>
        <v>-3.0480302572084067E-3</v>
      </c>
      <c r="E50" s="15">
        <f t="shared" si="2"/>
        <v>153.68</v>
      </c>
      <c r="F50" s="15"/>
      <c r="G50" s="15"/>
      <c r="H50" s="15"/>
      <c r="I50" s="15"/>
      <c r="J50" s="15"/>
      <c r="K50" s="15"/>
      <c r="L50" s="15"/>
      <c r="M50" s="15"/>
      <c r="N50" s="15"/>
      <c r="O50" s="15"/>
      <c r="P50" s="15"/>
      <c r="Q50" s="15"/>
    </row>
    <row r="51" spans="1:17" s="6" customFormat="1" ht="15" customHeight="1">
      <c r="A51" s="15">
        <v>14.19</v>
      </c>
      <c r="B51" s="15">
        <v>1.1299999999999999</v>
      </c>
      <c r="C51" s="15">
        <f t="shared" si="1"/>
        <v>1.1300231336400004</v>
      </c>
      <c r="D51" s="189">
        <f t="shared" si="0"/>
        <v>2.0472247788058014E-3</v>
      </c>
      <c r="E51" s="15">
        <f t="shared" si="2"/>
        <v>160.35</v>
      </c>
      <c r="F51" s="15"/>
      <c r="G51" s="15" t="s">
        <v>91</v>
      </c>
      <c r="H51" s="15"/>
      <c r="I51" s="15"/>
      <c r="J51" s="15"/>
      <c r="K51" s="15"/>
      <c r="L51" s="15"/>
      <c r="M51" s="15"/>
      <c r="N51" s="15"/>
      <c r="O51" s="15"/>
      <c r="P51" s="15"/>
      <c r="Q51" s="15"/>
    </row>
    <row r="52" spans="1:17" s="6" customFormat="1" ht="15" customHeight="1">
      <c r="A52" s="15">
        <v>14.705</v>
      </c>
      <c r="B52" s="15">
        <v>1.135</v>
      </c>
      <c r="C52" s="15">
        <f t="shared" si="1"/>
        <v>1.1349501217871341</v>
      </c>
      <c r="D52" s="189">
        <f t="shared" si="0"/>
        <v>-4.3945561996431969E-3</v>
      </c>
      <c r="E52" s="15">
        <f t="shared" si="2"/>
        <v>166.9</v>
      </c>
      <c r="F52" s="15"/>
      <c r="G52" s="15" t="s">
        <v>92</v>
      </c>
      <c r="H52" s="15"/>
      <c r="I52" s="15"/>
      <c r="J52" s="15"/>
      <c r="K52" s="15"/>
      <c r="L52" s="15"/>
      <c r="M52" s="15"/>
      <c r="N52" s="15"/>
      <c r="O52" s="15"/>
      <c r="P52" s="15"/>
      <c r="Q52" s="15"/>
    </row>
    <row r="53" spans="1:17" s="6" customFormat="1" ht="15" customHeight="1">
      <c r="A53" s="15">
        <v>15.22</v>
      </c>
      <c r="B53" s="15">
        <v>1.1399999999999999</v>
      </c>
      <c r="C53" s="15">
        <f t="shared" si="1"/>
        <v>1.1398898658950818</v>
      </c>
      <c r="D53" s="189">
        <f t="shared" si="0"/>
        <v>-9.6608863963257643E-3</v>
      </c>
      <c r="E53" s="15">
        <f t="shared" si="2"/>
        <v>173.51</v>
      </c>
      <c r="F53" s="15"/>
      <c r="G53" s="15"/>
      <c r="H53" s="15"/>
      <c r="I53" s="15"/>
      <c r="J53" s="15"/>
      <c r="K53" s="15"/>
      <c r="L53" s="15"/>
      <c r="M53" s="15"/>
      <c r="N53" s="15"/>
      <c r="O53" s="15"/>
      <c r="P53" s="15"/>
      <c r="Q53" s="15"/>
    </row>
    <row r="54" spans="1:17" s="6" customFormat="1" ht="15" customHeight="1">
      <c r="A54" s="15">
        <v>15.74</v>
      </c>
      <c r="B54" s="15">
        <v>1.145</v>
      </c>
      <c r="C54" s="15">
        <f t="shared" si="1"/>
        <v>1.1448907460675746</v>
      </c>
      <c r="D54" s="189">
        <f t="shared" si="0"/>
        <v>-9.5418281594275983E-3</v>
      </c>
      <c r="E54" s="15">
        <f t="shared" si="2"/>
        <v>180.22</v>
      </c>
      <c r="F54" s="15"/>
      <c r="G54" s="15"/>
      <c r="H54" s="15"/>
      <c r="I54" s="15"/>
      <c r="J54" s="15"/>
      <c r="K54" s="15"/>
      <c r="L54" s="15"/>
      <c r="M54" s="15"/>
      <c r="N54" s="15"/>
      <c r="O54" s="15"/>
      <c r="P54" s="15"/>
      <c r="Q54" s="15"/>
    </row>
    <row r="55" spans="1:17" s="6" customFormat="1" ht="15" customHeight="1">
      <c r="A55" s="15">
        <v>16.260000000000002</v>
      </c>
      <c r="B55" s="15">
        <v>1.1499999999999999</v>
      </c>
      <c r="C55" s="15">
        <f t="shared" si="1"/>
        <v>1.1499050979512258</v>
      </c>
      <c r="D55" s="189">
        <f t="shared" si="0"/>
        <v>-8.2523520673181919E-3</v>
      </c>
      <c r="E55" s="15">
        <f t="shared" si="2"/>
        <v>186.99</v>
      </c>
      <c r="F55" s="15"/>
      <c r="G55" s="15"/>
      <c r="H55" s="15"/>
      <c r="I55" s="15"/>
      <c r="J55" s="15"/>
      <c r="K55" s="15"/>
      <c r="L55" s="15"/>
      <c r="M55" s="15"/>
      <c r="N55" s="15"/>
      <c r="O55" s="15"/>
      <c r="P55" s="15"/>
      <c r="Q55" s="15"/>
    </row>
    <row r="56" spans="1:17" s="6" customFormat="1" ht="15" customHeight="1">
      <c r="A56" s="15">
        <v>16.78</v>
      </c>
      <c r="B56" s="15">
        <v>1.155</v>
      </c>
      <c r="C56" s="15">
        <f t="shared" si="1"/>
        <v>1.1549331466903074</v>
      </c>
      <c r="D56" s="189">
        <f t="shared" si="0"/>
        <v>-5.7881653413491552E-3</v>
      </c>
      <c r="E56" s="15">
        <f t="shared" si="2"/>
        <v>193.81</v>
      </c>
      <c r="F56" s="15"/>
      <c r="G56" s="15"/>
      <c r="H56" s="15"/>
      <c r="I56" s="15"/>
      <c r="J56" s="15"/>
      <c r="K56" s="15"/>
      <c r="L56" s="15"/>
      <c r="M56" s="15"/>
      <c r="N56" s="15"/>
      <c r="O56" s="15"/>
      <c r="P56" s="15"/>
      <c r="Q56" s="15"/>
    </row>
    <row r="57" spans="1:17" s="6" customFormat="1" ht="15" customHeight="1">
      <c r="A57" s="15">
        <v>17.29</v>
      </c>
      <c r="B57" s="15">
        <v>1.1599999999999999</v>
      </c>
      <c r="C57" s="15">
        <f t="shared" si="1"/>
        <v>1.159878017779741</v>
      </c>
      <c r="D57" s="189">
        <f t="shared" si="0"/>
        <v>-1.05157086430123E-2</v>
      </c>
      <c r="E57" s="15">
        <f t="shared" si="2"/>
        <v>200.56</v>
      </c>
      <c r="F57" s="15"/>
      <c r="G57" s="15"/>
      <c r="H57" s="15"/>
      <c r="I57" s="15"/>
      <c r="J57" s="15"/>
      <c r="K57" s="15"/>
      <c r="L57" s="15"/>
      <c r="M57" s="15"/>
      <c r="N57" s="15"/>
      <c r="O57" s="15"/>
      <c r="P57" s="15"/>
      <c r="Q57" s="15"/>
    </row>
    <row r="58" spans="1:17" s="6" customFormat="1" ht="15" customHeight="1">
      <c r="A58" s="15">
        <v>17.809999999999999</v>
      </c>
      <c r="B58" s="15">
        <v>1.165</v>
      </c>
      <c r="C58" s="15">
        <f t="shared" si="1"/>
        <v>1.1649338371400888</v>
      </c>
      <c r="D58" s="189">
        <f t="shared" si="0"/>
        <v>-5.6792154430243824E-3</v>
      </c>
      <c r="E58" s="15">
        <f t="shared" si="2"/>
        <v>207.49</v>
      </c>
      <c r="F58" s="15"/>
      <c r="G58" s="15"/>
      <c r="H58" s="15"/>
      <c r="I58" s="15"/>
      <c r="J58" s="15"/>
      <c r="K58" s="15"/>
      <c r="L58" s="15"/>
      <c r="M58" s="15"/>
      <c r="N58" s="15"/>
      <c r="O58" s="15"/>
      <c r="P58" s="15"/>
      <c r="Q58" s="15"/>
    </row>
    <row r="59" spans="1:17" s="6" customFormat="1" ht="15" customHeight="1">
      <c r="A59" s="15">
        <v>18.32</v>
      </c>
      <c r="B59" s="15">
        <v>1.17</v>
      </c>
      <c r="C59" s="15">
        <f t="shared" si="1"/>
        <v>1.1699063484251071</v>
      </c>
      <c r="D59" s="189">
        <f t="shared" si="0"/>
        <v>-8.0044081104981152E-3</v>
      </c>
      <c r="E59" s="15">
        <f t="shared" si="2"/>
        <v>214.34</v>
      </c>
      <c r="F59" s="15"/>
      <c r="G59" s="15"/>
      <c r="H59" s="15"/>
      <c r="I59" s="15"/>
      <c r="J59" s="15"/>
      <c r="K59" s="15"/>
      <c r="L59" s="15"/>
      <c r="M59" s="15"/>
      <c r="N59" s="15"/>
      <c r="O59" s="15"/>
      <c r="P59" s="15"/>
      <c r="Q59" s="15"/>
    </row>
    <row r="60" spans="1:17" s="6" customFormat="1" ht="15" customHeight="1">
      <c r="A60" s="15">
        <v>18.84</v>
      </c>
      <c r="B60" s="15">
        <v>1.175</v>
      </c>
      <c r="C60" s="15">
        <f t="shared" si="1"/>
        <v>1.1749907496111951</v>
      </c>
      <c r="D60" s="189">
        <f t="shared" si="0"/>
        <v>-7.8726713233607528E-4</v>
      </c>
      <c r="E60" s="15">
        <f t="shared" si="2"/>
        <v>221.37</v>
      </c>
      <c r="F60" s="15"/>
      <c r="G60" s="15"/>
      <c r="H60" s="15"/>
      <c r="I60" s="15"/>
      <c r="J60" s="15"/>
      <c r="K60" s="15"/>
      <c r="L60" s="15"/>
      <c r="M60" s="15"/>
      <c r="N60" s="15"/>
      <c r="O60" s="15"/>
      <c r="P60" s="15"/>
      <c r="Q60" s="15"/>
    </row>
    <row r="61" spans="1:17" s="6" customFormat="1" ht="15" customHeight="1">
      <c r="A61" s="15">
        <v>19.350000000000001</v>
      </c>
      <c r="B61" s="15">
        <v>1.18</v>
      </c>
      <c r="C61" s="15">
        <f t="shared" si="1"/>
        <v>1.1799916735835703</v>
      </c>
      <c r="D61" s="189">
        <f t="shared" si="0"/>
        <v>-7.056285109891075E-4</v>
      </c>
      <c r="E61" s="15">
        <f t="shared" si="2"/>
        <v>228.33</v>
      </c>
      <c r="F61" s="15"/>
      <c r="G61" s="15"/>
      <c r="H61" s="15"/>
      <c r="I61" s="15"/>
      <c r="J61" s="15"/>
      <c r="K61" s="15"/>
      <c r="L61" s="15"/>
      <c r="M61" s="15"/>
      <c r="N61" s="15"/>
      <c r="O61" s="15"/>
      <c r="P61" s="15"/>
      <c r="Q61" s="15"/>
    </row>
    <row r="62" spans="1:17" s="6" customFormat="1" ht="15" customHeight="1">
      <c r="A62" s="15">
        <v>19.86</v>
      </c>
      <c r="B62" s="15">
        <v>1.1850000000000001</v>
      </c>
      <c r="C62" s="15">
        <f t="shared" si="1"/>
        <v>1.1850069378443724</v>
      </c>
      <c r="D62" s="189">
        <f t="shared" si="0"/>
        <v>5.8547209893117865E-4</v>
      </c>
      <c r="E62" s="15">
        <f t="shared" si="2"/>
        <v>235.34</v>
      </c>
      <c r="F62" s="15"/>
      <c r="G62" s="15"/>
      <c r="H62" s="15"/>
      <c r="I62" s="15"/>
      <c r="J62" s="15"/>
      <c r="K62" s="15"/>
      <c r="L62" s="15"/>
      <c r="M62" s="15"/>
      <c r="N62" s="15"/>
      <c r="O62" s="15"/>
      <c r="P62" s="15"/>
      <c r="Q62" s="15"/>
    </row>
    <row r="63" spans="1:17" s="6" customFormat="1" ht="15" customHeight="1">
      <c r="A63" s="15">
        <v>20.37</v>
      </c>
      <c r="B63" s="15">
        <v>1.19</v>
      </c>
      <c r="C63" s="15">
        <f t="shared" si="1"/>
        <v>1.1900367151283624</v>
      </c>
      <c r="D63" s="189">
        <f t="shared" si="0"/>
        <v>3.0853049044077545E-3</v>
      </c>
      <c r="E63" s="15">
        <f t="shared" si="2"/>
        <v>242.4</v>
      </c>
      <c r="F63" s="15"/>
      <c r="G63" s="15"/>
      <c r="H63" s="15"/>
      <c r="I63" s="15"/>
      <c r="J63" s="15"/>
      <c r="K63" s="15"/>
      <c r="L63" s="15"/>
      <c r="M63" s="15"/>
      <c r="N63" s="15"/>
      <c r="O63" s="15"/>
      <c r="P63" s="15"/>
      <c r="Q63" s="15"/>
    </row>
    <row r="64" spans="1:17" s="6" customFormat="1" ht="15" customHeight="1">
      <c r="A64" s="15">
        <v>20.88</v>
      </c>
      <c r="B64" s="15">
        <v>1.1950000000000001</v>
      </c>
      <c r="C64" s="15">
        <f t="shared" si="1"/>
        <v>1.1950811727576809</v>
      </c>
      <c r="D64" s="189">
        <f t="shared" si="0"/>
        <v>6.7926993875167532E-3</v>
      </c>
      <c r="E64" s="15">
        <f t="shared" si="2"/>
        <v>249.52</v>
      </c>
      <c r="F64" s="15"/>
      <c r="G64" s="15"/>
      <c r="H64" s="15"/>
      <c r="I64" s="15"/>
      <c r="J64" s="15"/>
      <c r="K64" s="15"/>
      <c r="L64" s="15"/>
      <c r="M64" s="15"/>
      <c r="N64" s="15"/>
      <c r="O64" s="15"/>
      <c r="P64" s="15"/>
      <c r="Q64" s="15"/>
    </row>
    <row r="65" spans="1:17" s="6" customFormat="1" ht="15" customHeight="1">
      <c r="A65" s="15">
        <v>21.38</v>
      </c>
      <c r="B65" s="15">
        <v>1.2</v>
      </c>
      <c r="C65" s="15">
        <f t="shared" si="1"/>
        <v>1.2000411270697089</v>
      </c>
      <c r="D65" s="189">
        <f t="shared" si="0"/>
        <v>3.4272558090779155E-3</v>
      </c>
      <c r="E65" s="15">
        <f t="shared" si="2"/>
        <v>256.56</v>
      </c>
      <c r="F65" s="15"/>
      <c r="G65" s="15"/>
      <c r="H65" s="15"/>
      <c r="I65" s="15"/>
      <c r="J65" s="15"/>
      <c r="K65" s="15"/>
      <c r="L65" s="15"/>
      <c r="M65" s="15"/>
      <c r="N65" s="15"/>
      <c r="O65" s="15"/>
      <c r="P65" s="15"/>
      <c r="Q65" s="15"/>
    </row>
    <row r="66" spans="1:17" s="6" customFormat="1" ht="15" customHeight="1">
      <c r="A66" s="15">
        <v>21.88</v>
      </c>
      <c r="B66" s="15">
        <v>1.2050000000000001</v>
      </c>
      <c r="C66" s="15">
        <f t="shared" si="1"/>
        <v>1.2050154950165417</v>
      </c>
      <c r="D66" s="189">
        <f t="shared" si="0"/>
        <v>1.2858934889322352E-3</v>
      </c>
      <c r="E66" s="15">
        <f t="shared" si="2"/>
        <v>263.64999999999998</v>
      </c>
      <c r="F66" s="15"/>
      <c r="G66" s="15"/>
      <c r="H66" s="15"/>
      <c r="I66" s="15"/>
      <c r="J66" s="15"/>
      <c r="K66" s="15"/>
      <c r="L66" s="15"/>
      <c r="M66" s="15"/>
      <c r="N66" s="15"/>
      <c r="O66" s="15"/>
      <c r="P66" s="15"/>
      <c r="Q66" s="15"/>
    </row>
    <row r="67" spans="1:17" s="6" customFormat="1" ht="15" customHeight="1">
      <c r="A67" s="15">
        <v>22.38</v>
      </c>
      <c r="B67" s="15">
        <v>1.21</v>
      </c>
      <c r="C67" s="15">
        <f t="shared" si="1"/>
        <v>1.2100044193925539</v>
      </c>
      <c r="D67" s="189">
        <f t="shared" si="0"/>
        <v>3.6523905404227684E-4</v>
      </c>
      <c r="E67" s="15">
        <f t="shared" si="2"/>
        <v>270.8</v>
      </c>
      <c r="F67" s="15"/>
      <c r="G67" s="15"/>
      <c r="H67" s="15"/>
      <c r="I67" s="15"/>
      <c r="J67" s="15"/>
      <c r="K67" s="15"/>
      <c r="L67" s="15"/>
      <c r="M67" s="15"/>
      <c r="N67" s="15"/>
      <c r="O67" s="15"/>
      <c r="P67" s="15"/>
      <c r="Q67" s="15"/>
    </row>
    <row r="68" spans="1:17" s="6" customFormat="1" ht="15" customHeight="1">
      <c r="A68" s="15">
        <v>22.88</v>
      </c>
      <c r="B68" s="15">
        <v>1.2149999999999901</v>
      </c>
      <c r="C68" s="15">
        <f t="shared" si="1"/>
        <v>1.215008038172436</v>
      </c>
      <c r="D68" s="189">
        <f t="shared" si="0"/>
        <v>6.6157797908468843E-4</v>
      </c>
      <c r="E68" s="15">
        <f t="shared" si="2"/>
        <v>277.99</v>
      </c>
      <c r="F68" s="15"/>
      <c r="G68" s="15"/>
      <c r="H68" s="15"/>
      <c r="I68" s="15"/>
      <c r="J68" s="15"/>
      <c r="K68" s="15"/>
      <c r="L68" s="15"/>
      <c r="M68" s="15"/>
      <c r="N68" s="15"/>
      <c r="O68" s="15"/>
      <c r="P68" s="15"/>
      <c r="Q68" s="15"/>
    </row>
    <row r="69" spans="1:17" s="6" customFormat="1" ht="15" customHeight="1">
      <c r="A69" s="15">
        <v>23.38</v>
      </c>
      <c r="B69" s="15">
        <v>1.22</v>
      </c>
      <c r="C69" s="15">
        <f t="shared" si="1"/>
        <v>1.220026484555931</v>
      </c>
      <c r="D69" s="189">
        <f t="shared" si="0"/>
        <v>2.1708652402472727E-3</v>
      </c>
      <c r="E69" s="15">
        <f t="shared" si="2"/>
        <v>285.24</v>
      </c>
      <c r="F69" s="15"/>
      <c r="G69" s="15"/>
      <c r="H69" s="15"/>
      <c r="I69" s="15"/>
      <c r="J69" s="15"/>
      <c r="K69" s="15"/>
      <c r="L69" s="15"/>
      <c r="M69" s="15"/>
      <c r="N69" s="15"/>
      <c r="O69" s="15"/>
      <c r="P69" s="15"/>
      <c r="Q69" s="15"/>
    </row>
    <row r="70" spans="1:17" s="6" customFormat="1" ht="15" customHeight="1">
      <c r="A70" s="15">
        <v>23.87</v>
      </c>
      <c r="B70" s="15">
        <v>1.2249999999999901</v>
      </c>
      <c r="C70" s="15">
        <f t="shared" si="1"/>
        <v>1.224959071585602</v>
      </c>
      <c r="D70" s="189">
        <f t="shared" si="0"/>
        <v>-3.3410950520877856E-3</v>
      </c>
      <c r="E70" s="15">
        <f t="shared" si="2"/>
        <v>292.41000000000003</v>
      </c>
      <c r="F70" s="15"/>
      <c r="G70" s="15"/>
      <c r="H70" s="15"/>
      <c r="I70" s="15"/>
      <c r="J70" s="15"/>
      <c r="K70" s="15"/>
      <c r="L70" s="15"/>
      <c r="M70" s="15"/>
      <c r="N70" s="15"/>
      <c r="O70" s="15"/>
      <c r="P70" s="15"/>
      <c r="Q70" s="15"/>
    </row>
    <row r="71" spans="1:17" s="6" customFormat="1" ht="15" customHeight="1">
      <c r="A71" s="15">
        <v>24.37</v>
      </c>
      <c r="B71" s="15">
        <v>1.23</v>
      </c>
      <c r="C71" s="15">
        <f t="shared" si="1"/>
        <v>1.2300072511193096</v>
      </c>
      <c r="D71" s="189">
        <f t="shared" si="0"/>
        <v>5.8952189509424067E-4</v>
      </c>
      <c r="E71" s="15">
        <f t="shared" si="2"/>
        <v>299.75</v>
      </c>
      <c r="F71" s="15"/>
      <c r="G71" s="15"/>
      <c r="H71" s="15"/>
      <c r="I71" s="15"/>
      <c r="J71" s="15"/>
      <c r="K71" s="15"/>
      <c r="L71" s="15"/>
      <c r="M71" s="15"/>
      <c r="N71" s="15"/>
      <c r="O71" s="15"/>
      <c r="P71" s="15"/>
      <c r="Q71" s="15"/>
    </row>
    <row r="72" spans="1:17" s="6" customFormat="1" ht="15" customHeight="1">
      <c r="A72" s="15">
        <v>24.86</v>
      </c>
      <c r="B72" s="15">
        <v>1.2349999999999901</v>
      </c>
      <c r="C72" s="15">
        <f t="shared" si="1"/>
        <v>1.2349692101156216</v>
      </c>
      <c r="D72" s="189">
        <f t="shared" si="0"/>
        <v>-2.4931080460367729E-3</v>
      </c>
      <c r="E72" s="15">
        <f t="shared" si="2"/>
        <v>307.02</v>
      </c>
      <c r="F72" s="15"/>
      <c r="G72" s="15"/>
      <c r="H72" s="15"/>
      <c r="I72" s="15"/>
      <c r="J72" s="15"/>
      <c r="K72" s="15"/>
      <c r="L72" s="15"/>
      <c r="M72" s="15"/>
      <c r="N72" s="15"/>
      <c r="O72" s="15"/>
      <c r="P72" s="15"/>
      <c r="Q72" s="15"/>
    </row>
    <row r="73" spans="1:17" s="6" customFormat="1" ht="15" customHeight="1">
      <c r="A73" s="15">
        <v>25.36</v>
      </c>
      <c r="B73" s="15">
        <v>1.23999999999999</v>
      </c>
      <c r="C73" s="15">
        <f t="shared" si="1"/>
        <v>1.2400475902938679</v>
      </c>
      <c r="D73" s="189">
        <f t="shared" si="0"/>
        <v>3.8379269256377927E-3</v>
      </c>
      <c r="E73" s="15">
        <f t="shared" si="2"/>
        <v>314.45999999999998</v>
      </c>
      <c r="F73" s="15"/>
      <c r="G73" s="15"/>
      <c r="H73" s="15"/>
      <c r="I73" s="15"/>
      <c r="J73" s="15"/>
      <c r="K73" s="15"/>
      <c r="L73" s="15"/>
      <c r="M73" s="15"/>
      <c r="N73" s="15"/>
      <c r="O73" s="15"/>
      <c r="P73" s="15"/>
      <c r="Q73" s="15"/>
    </row>
    <row r="74" spans="1:17" s="6" customFormat="1" ht="15" customHeight="1">
      <c r="A74" s="15">
        <v>25.85</v>
      </c>
      <c r="B74" s="15">
        <v>1.2449999999999899</v>
      </c>
      <c r="C74" s="15">
        <f t="shared" si="1"/>
        <v>1.2450393619155147</v>
      </c>
      <c r="D74" s="189">
        <f t="shared" si="0"/>
        <v>3.1615996405448157E-3</v>
      </c>
      <c r="E74" s="15">
        <f t="shared" si="2"/>
        <v>321.83</v>
      </c>
      <c r="F74" s="15"/>
      <c r="G74" s="15"/>
      <c r="H74" s="15"/>
      <c r="I74" s="15"/>
      <c r="J74" s="15"/>
      <c r="K74" s="15"/>
      <c r="L74" s="15"/>
      <c r="M74" s="15"/>
      <c r="N74" s="15"/>
      <c r="O74" s="15"/>
      <c r="P74" s="15"/>
      <c r="Q74" s="15"/>
    </row>
    <row r="75" spans="1:17" s="6" customFormat="1" ht="15" customHeight="1">
      <c r="A75" s="15">
        <v>26.34</v>
      </c>
      <c r="B75" s="15">
        <v>1.25</v>
      </c>
      <c r="C75" s="15">
        <f t="shared" si="1"/>
        <v>1.2500460416775927</v>
      </c>
      <c r="D75" s="189">
        <f t="shared" si="0"/>
        <v>3.6833342074160669E-3</v>
      </c>
      <c r="E75" s="15">
        <f t="shared" si="2"/>
        <v>329.25</v>
      </c>
      <c r="F75" s="15"/>
      <c r="G75" s="15"/>
      <c r="H75" s="15"/>
      <c r="I75" s="15"/>
      <c r="J75" s="15"/>
      <c r="K75" s="15"/>
      <c r="L75" s="15"/>
      <c r="M75" s="15"/>
      <c r="N75" s="15"/>
      <c r="O75" s="15"/>
      <c r="P75" s="15"/>
      <c r="Q75" s="15"/>
    </row>
    <row r="76" spans="1:17" s="6" customFormat="1" ht="15" customHeight="1">
      <c r="A76" s="15">
        <v>26.83</v>
      </c>
      <c r="B76" s="15">
        <v>1.2549999999999999</v>
      </c>
      <c r="C76" s="15">
        <f t="shared" si="1"/>
        <v>1.2550677249589994</v>
      </c>
      <c r="D76" s="189">
        <f t="shared" si="0"/>
        <v>5.3964110756603732E-3</v>
      </c>
      <c r="E76" s="15">
        <f t="shared" si="2"/>
        <v>336.72</v>
      </c>
      <c r="F76" s="15"/>
      <c r="G76" s="15"/>
      <c r="H76" s="15"/>
      <c r="I76" s="15"/>
      <c r="J76" s="15"/>
      <c r="K76" s="15"/>
      <c r="L76" s="15"/>
      <c r="M76" s="15"/>
      <c r="N76" s="15"/>
      <c r="O76" s="15"/>
      <c r="P76" s="15"/>
      <c r="Q76" s="15"/>
    </row>
    <row r="77" spans="1:17" s="6" customFormat="1" ht="15" customHeight="1">
      <c r="A77" s="15">
        <v>27.32</v>
      </c>
      <c r="B77" s="15">
        <v>1.25999999999999</v>
      </c>
      <c r="C77" s="15">
        <f t="shared" si="1"/>
        <v>1.2601045030611873</v>
      </c>
      <c r="D77" s="189">
        <f t="shared" si="0"/>
        <v>8.2938937458133591E-3</v>
      </c>
      <c r="E77" s="15">
        <f t="shared" si="2"/>
        <v>344.23</v>
      </c>
      <c r="F77" s="15"/>
      <c r="G77" s="15"/>
      <c r="H77" s="15"/>
      <c r="I77" s="15"/>
      <c r="J77" s="15"/>
      <c r="K77" s="15"/>
      <c r="L77" s="15"/>
      <c r="M77" s="15"/>
      <c r="N77" s="15"/>
      <c r="O77" s="15"/>
      <c r="P77" s="15"/>
      <c r="Q77" s="15"/>
    </row>
    <row r="78" spans="1:17" s="6" customFormat="1" ht="15" customHeight="1">
      <c r="A78" s="15">
        <v>27.8</v>
      </c>
      <c r="B78" s="15">
        <v>1.2649999999999899</v>
      </c>
      <c r="C78" s="15">
        <f t="shared" si="1"/>
        <v>1.2650532097067584</v>
      </c>
      <c r="D78" s="189">
        <f t="shared" si="0"/>
        <v>4.2063009303143087E-3</v>
      </c>
      <c r="E78" s="15">
        <f t="shared" si="2"/>
        <v>351.67</v>
      </c>
      <c r="F78" s="15"/>
      <c r="G78" s="15"/>
      <c r="H78" s="15"/>
      <c r="I78" s="15"/>
      <c r="J78" s="15"/>
      <c r="K78" s="15"/>
      <c r="L78" s="15"/>
      <c r="M78" s="15"/>
      <c r="N78" s="15"/>
      <c r="O78" s="15"/>
      <c r="P78" s="15"/>
      <c r="Q78" s="15"/>
    </row>
    <row r="79" spans="1:17" s="6" customFormat="1" ht="15" customHeight="1">
      <c r="A79" s="15">
        <v>28.29</v>
      </c>
      <c r="B79" s="15">
        <v>1.26999999999999</v>
      </c>
      <c r="C79" s="15">
        <f t="shared" si="1"/>
        <v>1.2701201229032923</v>
      </c>
      <c r="D79" s="189">
        <f t="shared" si="0"/>
        <v>9.4584963230175644E-3</v>
      </c>
      <c r="E79" s="15">
        <f t="shared" si="2"/>
        <v>359.28</v>
      </c>
      <c r="F79" s="15"/>
      <c r="G79" s="15"/>
      <c r="H79" s="15"/>
      <c r="I79" s="15"/>
      <c r="J79" s="15"/>
      <c r="K79" s="15"/>
      <c r="L79" s="15"/>
      <c r="M79" s="15"/>
      <c r="N79" s="15"/>
      <c r="O79" s="15"/>
      <c r="P79" s="15"/>
      <c r="Q79" s="15"/>
    </row>
    <row r="80" spans="1:17" s="6" customFormat="1" ht="15" customHeight="1">
      <c r="A80" s="15">
        <v>28.77</v>
      </c>
      <c r="B80" s="15">
        <v>1.2749999999999899</v>
      </c>
      <c r="C80" s="15">
        <f t="shared" si="1"/>
        <v>1.2750985057980653</v>
      </c>
      <c r="D80" s="189">
        <f t="shared" si="0"/>
        <v>7.7259449470866914E-3</v>
      </c>
      <c r="E80" s="15">
        <f t="shared" si="2"/>
        <v>366.82</v>
      </c>
      <c r="F80" s="15"/>
      <c r="G80" s="15"/>
      <c r="H80" s="15"/>
      <c r="I80" s="15"/>
      <c r="J80" s="15"/>
      <c r="K80" s="15"/>
      <c r="L80" s="15"/>
      <c r="M80" s="15"/>
      <c r="N80" s="15"/>
      <c r="O80" s="15"/>
      <c r="P80" s="15"/>
      <c r="Q80" s="15"/>
    </row>
    <row r="81" spans="1:17" s="6" customFormat="1" ht="15" customHeight="1">
      <c r="A81" s="15">
        <v>29.25</v>
      </c>
      <c r="B81" s="15">
        <v>1.27999999999999</v>
      </c>
      <c r="C81" s="15">
        <f t="shared" si="1"/>
        <v>1.2800916829183859</v>
      </c>
      <c r="D81" s="189">
        <f t="shared" si="0"/>
        <v>7.1627279996794857E-3</v>
      </c>
      <c r="E81" s="15">
        <f t="shared" si="2"/>
        <v>374.4</v>
      </c>
      <c r="F81" s="15"/>
      <c r="G81" s="15"/>
      <c r="H81" s="15"/>
      <c r="I81" s="15"/>
      <c r="J81" s="15"/>
      <c r="K81" s="15"/>
      <c r="L81" s="15"/>
      <c r="M81" s="15"/>
      <c r="N81" s="15"/>
      <c r="O81" s="15"/>
      <c r="P81" s="15"/>
      <c r="Q81" s="15"/>
    </row>
    <row r="82" spans="1:17" s="6" customFormat="1" ht="15" customHeight="1">
      <c r="A82" s="15">
        <v>29.73</v>
      </c>
      <c r="B82" s="15">
        <v>1.2849999999999899</v>
      </c>
      <c r="C82" s="15">
        <f t="shared" si="1"/>
        <v>1.2850997216797428</v>
      </c>
      <c r="D82" s="189">
        <f t="shared" si="0"/>
        <v>7.7604420041181687E-3</v>
      </c>
      <c r="E82" s="15">
        <f t="shared" si="2"/>
        <v>382.03</v>
      </c>
      <c r="F82" s="15"/>
      <c r="G82" s="15"/>
      <c r="H82" s="15"/>
      <c r="I82" s="15"/>
      <c r="J82" s="15"/>
      <c r="K82" s="15"/>
      <c r="L82" s="15"/>
      <c r="M82" s="15"/>
      <c r="N82" s="15"/>
      <c r="O82" s="15"/>
      <c r="P82" s="15"/>
      <c r="Q82" s="15"/>
    </row>
    <row r="83" spans="1:17" s="6" customFormat="1" ht="15" customHeight="1">
      <c r="A83" s="15">
        <v>30.21</v>
      </c>
      <c r="B83" s="15">
        <v>1.28999999999999</v>
      </c>
      <c r="C83" s="15">
        <f t="shared" si="1"/>
        <v>1.2901226859641275</v>
      </c>
      <c r="D83" s="189">
        <f t="shared" si="0"/>
        <v>9.510539855616184E-3</v>
      </c>
      <c r="E83" s="15">
        <f t="shared" si="2"/>
        <v>389.71</v>
      </c>
      <c r="F83" s="15"/>
      <c r="G83" s="15"/>
      <c r="H83" s="15"/>
      <c r="I83" s="15"/>
      <c r="J83" s="15"/>
      <c r="K83" s="15"/>
      <c r="L83" s="15"/>
      <c r="M83" s="15"/>
      <c r="N83" s="15"/>
      <c r="O83" s="15"/>
      <c r="P83" s="15"/>
      <c r="Q83" s="15"/>
    </row>
    <row r="84" spans="1:17" s="6" customFormat="1" ht="15" customHeight="1">
      <c r="A84" s="15">
        <v>30.68</v>
      </c>
      <c r="B84" s="15">
        <v>1.2949999999999899</v>
      </c>
      <c r="C84" s="15">
        <f t="shared" si="1"/>
        <v>1.2950555256208325</v>
      </c>
      <c r="D84" s="189">
        <f t="shared" si="0"/>
        <v>4.2876927291540688E-3</v>
      </c>
      <c r="E84" s="15">
        <f t="shared" si="2"/>
        <v>397.31</v>
      </c>
      <c r="F84" s="15"/>
      <c r="G84" s="15"/>
      <c r="H84" s="15"/>
      <c r="I84" s="15"/>
      <c r="J84" s="15"/>
      <c r="K84" s="15"/>
      <c r="L84" s="15"/>
      <c r="M84" s="15"/>
      <c r="N84" s="15"/>
      <c r="O84" s="15"/>
      <c r="P84" s="15"/>
      <c r="Q84" s="15"/>
    </row>
    <row r="85" spans="1:17" s="6" customFormat="1" ht="15" customHeight="1">
      <c r="A85" s="15">
        <v>31.15</v>
      </c>
      <c r="B85" s="15">
        <v>1.2999999999999901</v>
      </c>
      <c r="C85" s="15">
        <f t="shared" si="1"/>
        <v>1.3000027867621491</v>
      </c>
      <c r="D85" s="189">
        <f t="shared" si="0"/>
        <v>2.1436631992576704E-4</v>
      </c>
      <c r="E85" s="15">
        <f t="shared" si="2"/>
        <v>404.95</v>
      </c>
      <c r="F85" s="15"/>
      <c r="G85" s="15"/>
      <c r="H85" s="15"/>
      <c r="I85" s="15"/>
      <c r="J85" s="15"/>
      <c r="K85" s="15"/>
      <c r="L85" s="15"/>
      <c r="M85" s="15"/>
      <c r="N85" s="15"/>
      <c r="O85" s="15"/>
      <c r="P85" s="15"/>
      <c r="Q85" s="15"/>
    </row>
    <row r="86" spans="1:17" s="6" customFormat="1" ht="15" customHeight="1">
      <c r="A86" s="15">
        <v>31.62</v>
      </c>
      <c r="B86" s="15">
        <v>1.3049999999999899</v>
      </c>
      <c r="C86" s="15">
        <f t="shared" si="1"/>
        <v>1.3049645197136057</v>
      </c>
      <c r="D86" s="189">
        <f t="shared" si="0"/>
        <v>-2.7187958915116141E-3</v>
      </c>
      <c r="E86" s="15">
        <f t="shared" si="2"/>
        <v>412.64</v>
      </c>
      <c r="F86" s="15"/>
      <c r="G86" s="15"/>
      <c r="H86" s="15"/>
      <c r="I86" s="15"/>
      <c r="J86" s="15"/>
      <c r="K86" s="15"/>
      <c r="L86" s="15"/>
      <c r="M86" s="15"/>
      <c r="N86" s="15"/>
      <c r="O86" s="15"/>
      <c r="P86" s="15"/>
      <c r="Q86" s="15"/>
    </row>
    <row r="87" spans="1:17" s="6" customFormat="1" ht="15" customHeight="1">
      <c r="A87" s="15">
        <v>32.090000000000003</v>
      </c>
      <c r="B87" s="15">
        <v>1.3099999999999901</v>
      </c>
      <c r="C87" s="15">
        <f t="shared" si="1"/>
        <v>1.3099407716853446</v>
      </c>
      <c r="D87" s="189">
        <f t="shared" si="0"/>
        <v>-4.5212453927819503E-3</v>
      </c>
      <c r="E87" s="15">
        <f t="shared" si="2"/>
        <v>420.38</v>
      </c>
      <c r="F87" s="15"/>
      <c r="G87" s="15"/>
      <c r="H87" s="15"/>
      <c r="I87" s="15"/>
      <c r="J87" s="15"/>
      <c r="K87" s="15"/>
      <c r="L87" s="15"/>
      <c r="M87" s="15"/>
      <c r="N87" s="15"/>
      <c r="O87" s="15"/>
      <c r="P87" s="15"/>
      <c r="Q87" s="15"/>
    </row>
    <row r="88" spans="1:17" s="6" customFormat="1" ht="15" customHeight="1">
      <c r="A88" s="15">
        <v>32.56</v>
      </c>
      <c r="B88" s="15">
        <v>1.31499999999999</v>
      </c>
      <c r="C88" s="15">
        <f t="shared" si="1"/>
        <v>1.3149315868049576</v>
      </c>
      <c r="D88" s="189">
        <f t="shared" si="0"/>
        <v>-5.2025243370622861E-3</v>
      </c>
      <c r="E88" s="15">
        <f t="shared" si="2"/>
        <v>428.16</v>
      </c>
      <c r="F88" s="15"/>
      <c r="G88" s="15"/>
      <c r="H88" s="15"/>
      <c r="I88" s="15"/>
      <c r="J88" s="15"/>
      <c r="K88" s="15"/>
      <c r="L88" s="15"/>
      <c r="M88" s="15"/>
      <c r="N88" s="15"/>
      <c r="O88" s="15"/>
      <c r="P88" s="15"/>
      <c r="Q88" s="15"/>
    </row>
    <row r="89" spans="1:17" s="6" customFormat="1" ht="15" customHeight="1">
      <c r="A89" s="15">
        <v>33.03</v>
      </c>
      <c r="B89" s="15">
        <v>1.3199999999999901</v>
      </c>
      <c r="C89" s="15">
        <f t="shared" si="1"/>
        <v>1.3199370061503153</v>
      </c>
      <c r="D89" s="189">
        <f t="shared" ref="D89:D132" si="3">(C89-B89)/B89*100</f>
        <v>-4.7722613389989876E-3</v>
      </c>
      <c r="E89" s="15">
        <f t="shared" si="2"/>
        <v>436</v>
      </c>
      <c r="F89" s="15"/>
      <c r="G89" s="15"/>
      <c r="H89" s="15"/>
      <c r="I89" s="15"/>
      <c r="J89" s="15"/>
      <c r="K89" s="15"/>
      <c r="L89" s="15"/>
      <c r="M89" s="15"/>
      <c r="N89" s="15"/>
      <c r="O89" s="15"/>
      <c r="P89" s="15"/>
      <c r="Q89" s="15"/>
    </row>
    <row r="90" spans="1:17" s="6" customFormat="1" ht="15" customHeight="1">
      <c r="A90" s="15">
        <v>33.5</v>
      </c>
      <c r="B90" s="15">
        <v>1.32499999999999</v>
      </c>
      <c r="C90" s="15">
        <f t="shared" ref="C90:C132" si="4">0.978774+0.0102976*A90+ 0.000031634*(A90-27.3674)^2 + 0.00000012023*(A90-27.3674)^3 - 0.0000000028858*(A90-27.3674)^4 + 0.00000000001193*(A90-27.3674)^5</f>
        <v>1.3249570677824045</v>
      </c>
      <c r="D90" s="189">
        <f t="shared" si="3"/>
        <v>-3.2401673649392836E-3</v>
      </c>
      <c r="E90" s="15">
        <f t="shared" ref="E90:E132" si="5">ROUND(A90*10*B90,2)</f>
        <v>443.87</v>
      </c>
      <c r="F90" s="15"/>
      <c r="G90" s="15"/>
      <c r="H90" s="15"/>
      <c r="I90" s="15"/>
      <c r="J90" s="15"/>
      <c r="K90" s="15"/>
      <c r="L90" s="15"/>
      <c r="M90" s="15"/>
      <c r="N90" s="15"/>
      <c r="O90" s="15"/>
      <c r="P90" s="15"/>
      <c r="Q90" s="15"/>
    </row>
    <row r="91" spans="1:17" s="6" customFormat="1" ht="15" customHeight="1">
      <c r="A91" s="15">
        <v>33.97</v>
      </c>
      <c r="B91" s="15">
        <v>1.3299999999999901</v>
      </c>
      <c r="C91" s="15">
        <f t="shared" si="4"/>
        <v>1.329991806778158</v>
      </c>
      <c r="D91" s="189">
        <f t="shared" si="3"/>
        <v>-6.1603171669909629E-4</v>
      </c>
      <c r="E91" s="15">
        <f t="shared" si="5"/>
        <v>451.8</v>
      </c>
      <c r="F91" s="15"/>
      <c r="G91" s="15"/>
      <c r="H91" s="15"/>
      <c r="I91" s="15"/>
      <c r="J91" s="15"/>
      <c r="K91" s="15"/>
      <c r="L91" s="15"/>
      <c r="M91" s="15"/>
      <c r="N91" s="15"/>
      <c r="O91" s="15"/>
      <c r="P91" s="15"/>
      <c r="Q91" s="15"/>
    </row>
    <row r="92" spans="1:17" s="6" customFormat="1" ht="15" customHeight="1">
      <c r="A92" s="15">
        <v>34.43</v>
      </c>
      <c r="B92" s="15">
        <v>1.33499999999999</v>
      </c>
      <c r="C92" s="15">
        <f t="shared" si="4"/>
        <v>1.33493366682899</v>
      </c>
      <c r="D92" s="189">
        <f t="shared" si="3"/>
        <v>-4.9687768539342292E-3</v>
      </c>
      <c r="E92" s="15">
        <f t="shared" si="5"/>
        <v>459.64</v>
      </c>
      <c r="F92" s="15"/>
      <c r="G92" s="15"/>
      <c r="H92" s="15"/>
      <c r="I92" s="15"/>
      <c r="J92" s="15"/>
      <c r="K92" s="15"/>
      <c r="L92" s="15"/>
      <c r="M92" s="15"/>
      <c r="N92" s="15"/>
      <c r="O92" s="15"/>
      <c r="P92" s="15"/>
      <c r="Q92" s="15"/>
    </row>
    <row r="93" spans="1:17" s="6" customFormat="1" ht="15" customHeight="1">
      <c r="A93" s="15">
        <v>34.9</v>
      </c>
      <c r="B93" s="15">
        <v>1.3399999999999901</v>
      </c>
      <c r="C93" s="15">
        <f t="shared" si="4"/>
        <v>1.3399975401373017</v>
      </c>
      <c r="D93" s="189">
        <f t="shared" si="3"/>
        <v>-1.8357184242021797E-4</v>
      </c>
      <c r="E93" s="15">
        <f t="shared" si="5"/>
        <v>467.66</v>
      </c>
      <c r="F93" s="15"/>
      <c r="G93" s="15"/>
      <c r="H93" s="15"/>
      <c r="I93" s="15"/>
      <c r="J93" s="15"/>
      <c r="K93" s="15"/>
      <c r="L93" s="15"/>
      <c r="M93" s="15"/>
      <c r="N93" s="15"/>
      <c r="O93" s="15"/>
      <c r="P93" s="15"/>
      <c r="Q93" s="15"/>
    </row>
    <row r="94" spans="1:17" s="6" customFormat="1" ht="15" customHeight="1">
      <c r="A94" s="15">
        <v>35.36</v>
      </c>
      <c r="B94" s="15">
        <v>1.34499999999999</v>
      </c>
      <c r="C94" s="15">
        <f t="shared" si="4"/>
        <v>1.344967967916854</v>
      </c>
      <c r="D94" s="189">
        <f t="shared" si="3"/>
        <v>-2.3815675194020797E-3</v>
      </c>
      <c r="E94" s="15">
        <f t="shared" si="5"/>
        <v>475.59</v>
      </c>
      <c r="F94" s="15"/>
      <c r="G94" s="15"/>
      <c r="H94" s="15"/>
      <c r="I94" s="15"/>
      <c r="J94" s="15"/>
      <c r="K94" s="15"/>
      <c r="L94" s="15"/>
      <c r="M94" s="15"/>
      <c r="N94" s="15"/>
      <c r="O94" s="15"/>
      <c r="P94" s="15"/>
      <c r="Q94" s="15"/>
    </row>
    <row r="95" spans="1:17" s="6" customFormat="1" ht="15" customHeight="1">
      <c r="A95" s="15">
        <v>35.82</v>
      </c>
      <c r="B95" s="15">
        <v>1.3499999999999901</v>
      </c>
      <c r="C95" s="15">
        <f t="shared" si="4"/>
        <v>1.3499525606893379</v>
      </c>
      <c r="D95" s="189">
        <f t="shared" si="3"/>
        <v>-3.5140230112747392E-3</v>
      </c>
      <c r="E95" s="15">
        <f t="shared" si="5"/>
        <v>483.57</v>
      </c>
      <c r="F95" s="15"/>
      <c r="G95" s="15"/>
      <c r="H95" s="15"/>
      <c r="I95" s="15"/>
      <c r="J95" s="15"/>
      <c r="K95" s="15"/>
      <c r="L95" s="15"/>
      <c r="M95" s="15"/>
      <c r="N95" s="15"/>
      <c r="O95" s="15"/>
      <c r="P95" s="15"/>
      <c r="Q95" s="15"/>
    </row>
    <row r="96" spans="1:17" s="6" customFormat="1" ht="15" customHeight="1">
      <c r="A96" s="15">
        <v>36.28</v>
      </c>
      <c r="B96" s="15">
        <v>1.35499999999999</v>
      </c>
      <c r="C96" s="15">
        <f t="shared" si="4"/>
        <v>1.3549513379534153</v>
      </c>
      <c r="D96" s="189">
        <f t="shared" si="3"/>
        <v>-3.5912949501639511E-3</v>
      </c>
      <c r="E96" s="15">
        <f t="shared" si="5"/>
        <v>491.59</v>
      </c>
      <c r="F96" s="15"/>
      <c r="G96" s="15"/>
      <c r="H96" s="15"/>
      <c r="I96" s="15"/>
      <c r="J96" s="15"/>
      <c r="K96" s="15"/>
      <c r="L96" s="15"/>
      <c r="M96" s="15"/>
      <c r="N96" s="15"/>
      <c r="O96" s="15"/>
      <c r="P96" s="15"/>
      <c r="Q96" s="15"/>
    </row>
    <row r="97" spans="1:17" s="6" customFormat="1" ht="15" customHeight="1">
      <c r="A97" s="15">
        <v>36.734999999999999</v>
      </c>
      <c r="B97" s="15">
        <v>1.3599999999999901</v>
      </c>
      <c r="C97" s="15">
        <f t="shared" si="4"/>
        <v>1.3599097513532608</v>
      </c>
      <c r="D97" s="189">
        <f t="shared" si="3"/>
        <v>-6.6359299065700287E-3</v>
      </c>
      <c r="E97" s="15">
        <f t="shared" si="5"/>
        <v>499.6</v>
      </c>
      <c r="F97" s="15"/>
      <c r="G97" s="15"/>
      <c r="H97" s="15"/>
      <c r="I97" s="15"/>
      <c r="J97" s="15"/>
      <c r="K97" s="15"/>
      <c r="L97" s="15"/>
      <c r="M97" s="15"/>
      <c r="N97" s="15"/>
      <c r="O97" s="15"/>
      <c r="P97" s="15"/>
      <c r="Q97" s="15"/>
    </row>
    <row r="98" spans="1:17" s="6" customFormat="1" ht="15" customHeight="1">
      <c r="A98" s="15">
        <v>37.19</v>
      </c>
      <c r="B98" s="15">
        <v>1.36499999999999</v>
      </c>
      <c r="C98" s="15">
        <f t="shared" si="4"/>
        <v>1.364882073097696</v>
      </c>
      <c r="D98" s="189">
        <f t="shared" si="3"/>
        <v>-8.6393335013885027E-3</v>
      </c>
      <c r="E98" s="15">
        <f t="shared" si="5"/>
        <v>507.64</v>
      </c>
      <c r="F98" s="15"/>
      <c r="G98" s="15"/>
      <c r="H98" s="15"/>
      <c r="I98" s="15"/>
      <c r="J98" s="15"/>
      <c r="K98" s="15"/>
      <c r="L98" s="15"/>
      <c r="M98" s="15"/>
      <c r="N98" s="15"/>
      <c r="O98" s="15"/>
      <c r="P98" s="15"/>
      <c r="Q98" s="15"/>
    </row>
    <row r="99" spans="1:17" s="6" customFormat="1" ht="15" customHeight="1">
      <c r="A99" s="15">
        <v>37.65</v>
      </c>
      <c r="B99" s="15">
        <v>1.3699999999999899</v>
      </c>
      <c r="C99" s="15">
        <f t="shared" si="4"/>
        <v>1.3699231859753325</v>
      </c>
      <c r="D99" s="189">
        <f t="shared" si="3"/>
        <v>-5.6068631136805798E-3</v>
      </c>
      <c r="E99" s="15">
        <f t="shared" si="5"/>
        <v>515.79999999999995</v>
      </c>
      <c r="F99" s="15"/>
      <c r="G99" s="15"/>
      <c r="H99" s="15"/>
      <c r="I99" s="15"/>
      <c r="J99" s="15"/>
      <c r="K99" s="15"/>
      <c r="L99" s="15"/>
      <c r="M99" s="15"/>
      <c r="N99" s="15"/>
      <c r="O99" s="15"/>
      <c r="P99" s="15"/>
      <c r="Q99" s="15"/>
    </row>
    <row r="100" spans="1:17" s="6" customFormat="1" ht="15" customHeight="1">
      <c r="A100" s="15">
        <v>38.104999999999997</v>
      </c>
      <c r="B100" s="15">
        <v>1.37499999999999</v>
      </c>
      <c r="C100" s="15">
        <f t="shared" si="4"/>
        <v>1.3749235098458716</v>
      </c>
      <c r="D100" s="189">
        <f t="shared" si="3"/>
        <v>-5.5629202995178114E-3</v>
      </c>
      <c r="E100" s="15">
        <f t="shared" si="5"/>
        <v>523.94000000000005</v>
      </c>
      <c r="F100" s="15"/>
      <c r="G100" s="15"/>
      <c r="H100" s="15"/>
      <c r="I100" s="15"/>
      <c r="J100" s="15"/>
      <c r="K100" s="15"/>
      <c r="L100" s="15"/>
      <c r="M100" s="15"/>
      <c r="N100" s="15"/>
      <c r="O100" s="15"/>
      <c r="P100" s="15"/>
      <c r="Q100" s="15"/>
    </row>
    <row r="101" spans="1:17" s="6" customFormat="1" ht="15" customHeight="1">
      <c r="A101" s="15">
        <v>38.56</v>
      </c>
      <c r="B101" s="15">
        <v>1.3799999999999899</v>
      </c>
      <c r="C101" s="15">
        <f t="shared" si="4"/>
        <v>1.3799377697474413</v>
      </c>
      <c r="D101" s="189">
        <f t="shared" si="3"/>
        <v>-4.5094385904775403E-3</v>
      </c>
      <c r="E101" s="15">
        <f t="shared" si="5"/>
        <v>532.13</v>
      </c>
      <c r="F101" s="15"/>
      <c r="G101" s="15"/>
      <c r="H101" s="15"/>
      <c r="I101" s="15"/>
      <c r="J101" s="15"/>
      <c r="K101" s="15"/>
      <c r="L101" s="15"/>
      <c r="M101" s="15"/>
      <c r="N101" s="15"/>
      <c r="O101" s="15"/>
      <c r="P101" s="15"/>
      <c r="Q101" s="15"/>
    </row>
    <row r="102" spans="1:17" s="6" customFormat="1" ht="15" customHeight="1">
      <c r="A102" s="15">
        <v>39.01</v>
      </c>
      <c r="B102" s="15">
        <v>1.38499999999999</v>
      </c>
      <c r="C102" s="15">
        <f t="shared" si="4"/>
        <v>1.3849106394908215</v>
      </c>
      <c r="D102" s="189">
        <f t="shared" si="3"/>
        <v>-6.4520223226371184E-3</v>
      </c>
      <c r="E102" s="15">
        <f t="shared" si="5"/>
        <v>540.29</v>
      </c>
      <c r="F102" s="15"/>
      <c r="G102" s="15"/>
      <c r="H102" s="15"/>
      <c r="I102" s="15"/>
      <c r="J102" s="15"/>
      <c r="K102" s="15"/>
      <c r="L102" s="15"/>
      <c r="M102" s="15"/>
      <c r="N102" s="15"/>
      <c r="O102" s="15"/>
      <c r="P102" s="15"/>
      <c r="Q102" s="15"/>
    </row>
    <row r="103" spans="1:17" s="6" customFormat="1" ht="15" customHeight="1">
      <c r="A103" s="15">
        <v>39.46</v>
      </c>
      <c r="B103" s="15">
        <v>1.3899999999999899</v>
      </c>
      <c r="C103" s="15">
        <f t="shared" si="4"/>
        <v>1.3898971472755584</v>
      </c>
      <c r="D103" s="189">
        <f t="shared" si="3"/>
        <v>-7.3994765778099035E-3</v>
      </c>
      <c r="E103" s="15">
        <f t="shared" si="5"/>
        <v>548.49</v>
      </c>
      <c r="F103" s="15"/>
      <c r="G103" s="15"/>
      <c r="H103" s="15"/>
      <c r="I103" s="15"/>
      <c r="J103" s="15"/>
      <c r="K103" s="15"/>
      <c r="L103" s="15"/>
      <c r="M103" s="15"/>
      <c r="N103" s="15"/>
      <c r="O103" s="15"/>
      <c r="P103" s="15"/>
      <c r="Q103" s="15"/>
    </row>
    <row r="104" spans="1:17" s="6" customFormat="1" ht="15" customHeight="1">
      <c r="A104" s="15">
        <v>39.92</v>
      </c>
      <c r="B104" s="15">
        <v>1.39499999999999</v>
      </c>
      <c r="C104" s="15">
        <f t="shared" si="4"/>
        <v>1.3950085623696207</v>
      </c>
      <c r="D104" s="189">
        <f t="shared" si="3"/>
        <v>6.1378993768094765E-4</v>
      </c>
      <c r="E104" s="15">
        <f t="shared" si="5"/>
        <v>556.88</v>
      </c>
      <c r="F104" s="15"/>
      <c r="G104" s="15"/>
      <c r="H104" s="15"/>
      <c r="I104" s="15"/>
      <c r="J104" s="15"/>
      <c r="K104" s="15"/>
      <c r="L104" s="15"/>
      <c r="M104" s="15"/>
      <c r="N104" s="15"/>
      <c r="O104" s="15"/>
      <c r="P104" s="15"/>
      <c r="Q104" s="15"/>
    </row>
    <row r="105" spans="1:17" s="6" customFormat="1" ht="15" customHeight="1">
      <c r="A105" s="15">
        <v>40.369999999999997</v>
      </c>
      <c r="B105" s="15">
        <v>1.3999999999999899</v>
      </c>
      <c r="C105" s="15">
        <f t="shared" si="4"/>
        <v>1.4000226471672683</v>
      </c>
      <c r="D105" s="189">
        <f t="shared" si="3"/>
        <v>1.6176548056000193E-3</v>
      </c>
      <c r="E105" s="15">
        <f t="shared" si="5"/>
        <v>565.17999999999995</v>
      </c>
      <c r="F105" s="15"/>
      <c r="G105" s="15"/>
      <c r="H105" s="15"/>
      <c r="I105" s="15"/>
      <c r="J105" s="15"/>
      <c r="K105" s="15"/>
      <c r="L105" s="15"/>
      <c r="M105" s="15"/>
      <c r="N105" s="15"/>
      <c r="O105" s="15"/>
      <c r="P105" s="15"/>
      <c r="Q105" s="15"/>
    </row>
    <row r="106" spans="1:17" s="6" customFormat="1" ht="15" customHeight="1">
      <c r="A106" s="15">
        <v>40.82</v>
      </c>
      <c r="B106" s="15">
        <v>1.40499999999999</v>
      </c>
      <c r="C106" s="15">
        <f t="shared" si="4"/>
        <v>1.4050503636039864</v>
      </c>
      <c r="D106" s="189">
        <f t="shared" si="3"/>
        <v>3.5845981492064775E-3</v>
      </c>
      <c r="E106" s="15">
        <f t="shared" si="5"/>
        <v>573.52</v>
      </c>
      <c r="F106" s="15"/>
      <c r="G106" s="15"/>
      <c r="H106" s="15"/>
      <c r="I106" s="15"/>
      <c r="J106" s="15"/>
      <c r="K106" s="15"/>
      <c r="L106" s="15"/>
      <c r="M106" s="15"/>
      <c r="N106" s="15"/>
      <c r="O106" s="15"/>
      <c r="P106" s="15"/>
      <c r="Q106" s="15"/>
    </row>
    <row r="107" spans="1:17" s="6" customFormat="1" ht="15" customHeight="1">
      <c r="A107" s="15">
        <v>41.26</v>
      </c>
      <c r="B107" s="15">
        <v>1.4099999999999899</v>
      </c>
      <c r="C107" s="15">
        <f t="shared" si="4"/>
        <v>1.4099795275606952</v>
      </c>
      <c r="D107" s="189">
        <f t="shared" si="3"/>
        <v>-1.4519460492698915E-3</v>
      </c>
      <c r="E107" s="15">
        <f t="shared" si="5"/>
        <v>581.77</v>
      </c>
      <c r="F107" s="15"/>
      <c r="G107" s="15"/>
      <c r="H107" s="15"/>
      <c r="I107" s="15"/>
      <c r="J107" s="15"/>
      <c r="K107" s="15"/>
      <c r="L107" s="15"/>
      <c r="M107" s="15"/>
      <c r="N107" s="15"/>
      <c r="O107" s="15"/>
      <c r="P107" s="15"/>
      <c r="Q107" s="15"/>
    </row>
    <row r="108" spans="1:17" s="6" customFormat="1" ht="15" customHeight="1">
      <c r="A108" s="15">
        <v>41.71</v>
      </c>
      <c r="B108" s="15">
        <v>1.41499999999999</v>
      </c>
      <c r="C108" s="15">
        <f t="shared" si="4"/>
        <v>1.4150341837400777</v>
      </c>
      <c r="D108" s="189">
        <f t="shared" si="3"/>
        <v>2.4158120203306723E-3</v>
      </c>
      <c r="E108" s="15">
        <f t="shared" si="5"/>
        <v>590.20000000000005</v>
      </c>
      <c r="F108" s="15"/>
      <c r="G108" s="15"/>
      <c r="H108" s="15"/>
      <c r="I108" s="15"/>
      <c r="J108" s="15"/>
      <c r="K108" s="15"/>
      <c r="L108" s="15"/>
      <c r="M108" s="15"/>
      <c r="N108" s="15"/>
      <c r="O108" s="15"/>
      <c r="P108" s="15"/>
      <c r="Q108" s="15"/>
    </row>
    <row r="109" spans="1:17" s="6" customFormat="1" ht="15" customHeight="1">
      <c r="A109" s="15">
        <v>42.155000000000001</v>
      </c>
      <c r="B109" s="15">
        <v>1.4199999999999899</v>
      </c>
      <c r="C109" s="15">
        <f t="shared" si="4"/>
        <v>1.4200460579517022</v>
      </c>
      <c r="D109" s="189">
        <f t="shared" si="3"/>
        <v>3.2435177262189179E-3</v>
      </c>
      <c r="E109" s="15">
        <f t="shared" si="5"/>
        <v>598.6</v>
      </c>
      <c r="F109" s="15"/>
      <c r="G109" s="15"/>
      <c r="H109" s="15"/>
      <c r="I109" s="15"/>
      <c r="J109" s="15"/>
      <c r="K109" s="15"/>
      <c r="L109" s="15"/>
      <c r="M109" s="15"/>
      <c r="N109" s="15"/>
      <c r="O109" s="15"/>
      <c r="P109" s="15"/>
      <c r="Q109" s="15"/>
    </row>
    <row r="110" spans="1:17" s="6" customFormat="1" ht="15" customHeight="1">
      <c r="A110" s="15">
        <v>42.6</v>
      </c>
      <c r="B110" s="15">
        <v>1.4249999999999901</v>
      </c>
      <c r="C110" s="15">
        <f t="shared" si="4"/>
        <v>1.4250712263086991</v>
      </c>
      <c r="D110" s="189">
        <f t="shared" si="3"/>
        <v>4.9983374532658678E-3</v>
      </c>
      <c r="E110" s="15">
        <f t="shared" si="5"/>
        <v>607.04999999999995</v>
      </c>
      <c r="F110" s="15"/>
      <c r="G110" s="15"/>
      <c r="H110" s="15"/>
      <c r="I110" s="15"/>
      <c r="J110" s="15"/>
      <c r="K110" s="15"/>
      <c r="L110" s="15"/>
      <c r="M110" s="15"/>
      <c r="N110" s="15"/>
      <c r="O110" s="15"/>
      <c r="P110" s="15"/>
      <c r="Q110" s="15"/>
    </row>
    <row r="111" spans="1:17" s="6" customFormat="1" ht="15" customHeight="1">
      <c r="A111" s="15">
        <v>43.04</v>
      </c>
      <c r="B111" s="15">
        <v>1.4299999999999899</v>
      </c>
      <c r="C111" s="15">
        <f t="shared" si="4"/>
        <v>1.4300529894877865</v>
      </c>
      <c r="D111" s="189">
        <f t="shared" si="3"/>
        <v>3.7055585871698638E-3</v>
      </c>
      <c r="E111" s="15">
        <f t="shared" si="5"/>
        <v>615.47</v>
      </c>
      <c r="F111" s="15"/>
      <c r="G111" s="15"/>
      <c r="H111" s="15"/>
      <c r="I111" s="15"/>
      <c r="J111" s="15"/>
      <c r="K111" s="15"/>
      <c r="L111" s="15"/>
      <c r="M111" s="15"/>
      <c r="N111" s="15"/>
      <c r="O111" s="15"/>
      <c r="P111" s="15"/>
      <c r="Q111" s="15"/>
    </row>
    <row r="112" spans="1:17" s="6" customFormat="1" ht="15" customHeight="1">
      <c r="A112" s="15">
        <v>43.48</v>
      </c>
      <c r="B112" s="15">
        <v>1.4349999999999901</v>
      </c>
      <c r="C112" s="15">
        <f t="shared" si="4"/>
        <v>1.4350477210777024</v>
      </c>
      <c r="D112" s="189">
        <f t="shared" si="3"/>
        <v>3.3255106419747362E-3</v>
      </c>
      <c r="E112" s="15">
        <f t="shared" si="5"/>
        <v>623.94000000000005</v>
      </c>
      <c r="F112" s="15"/>
      <c r="G112" s="15"/>
      <c r="H112" s="15"/>
      <c r="I112" s="15"/>
      <c r="J112" s="15"/>
      <c r="K112" s="15"/>
      <c r="L112" s="15"/>
      <c r="M112" s="15"/>
      <c r="N112" s="15"/>
      <c r="O112" s="15"/>
      <c r="P112" s="15"/>
      <c r="Q112" s="15"/>
    </row>
    <row r="113" spans="1:17" s="6" customFormat="1" ht="15" customHeight="1">
      <c r="A113" s="15">
        <v>43.92</v>
      </c>
      <c r="B113" s="15">
        <v>1.43999999999999</v>
      </c>
      <c r="C113" s="15">
        <f t="shared" si="4"/>
        <v>1.4400554041693274</v>
      </c>
      <c r="D113" s="189">
        <f t="shared" si="3"/>
        <v>3.8475117595465273E-3</v>
      </c>
      <c r="E113" s="15">
        <f t="shared" si="5"/>
        <v>632.45000000000005</v>
      </c>
      <c r="F113" s="15"/>
      <c r="G113" s="15"/>
      <c r="H113" s="15"/>
      <c r="I113" s="15"/>
      <c r="J113" s="15"/>
      <c r="K113" s="15"/>
      <c r="L113" s="15"/>
      <c r="M113" s="15"/>
      <c r="N113" s="15"/>
      <c r="O113" s="15"/>
      <c r="P113" s="15"/>
      <c r="Q113" s="15"/>
    </row>
    <row r="114" spans="1:17" s="6" customFormat="1" ht="15" customHeight="1">
      <c r="A114" s="15">
        <v>44.36</v>
      </c>
      <c r="B114" s="15">
        <v>1.4449999999999901</v>
      </c>
      <c r="C114" s="15">
        <f t="shared" si="4"/>
        <v>1.4450760201222057</v>
      </c>
      <c r="D114" s="189">
        <f t="shared" si="3"/>
        <v>5.2609081118087887E-3</v>
      </c>
      <c r="E114" s="15">
        <f t="shared" si="5"/>
        <v>641</v>
      </c>
      <c r="F114" s="15"/>
      <c r="G114" s="15"/>
      <c r="H114" s="15"/>
      <c r="I114" s="15"/>
      <c r="J114" s="15"/>
      <c r="K114" s="15"/>
      <c r="L114" s="15"/>
      <c r="M114" s="15"/>
      <c r="N114" s="15"/>
      <c r="O114" s="15"/>
      <c r="P114" s="15"/>
      <c r="Q114" s="15"/>
    </row>
    <row r="115" spans="1:17" s="6" customFormat="1" ht="15" customHeight="1">
      <c r="A115" s="15">
        <v>44.79</v>
      </c>
      <c r="B115" s="15">
        <v>1.44999999999999</v>
      </c>
      <c r="C115" s="15">
        <f t="shared" si="4"/>
        <v>1.4499950069738092</v>
      </c>
      <c r="D115" s="189">
        <f t="shared" si="3"/>
        <v>-3.4434663315399829E-4</v>
      </c>
      <c r="E115" s="15">
        <f t="shared" si="5"/>
        <v>649.45000000000005</v>
      </c>
      <c r="F115" s="15"/>
      <c r="G115" s="15"/>
      <c r="H115" s="15"/>
      <c r="I115" s="15"/>
      <c r="J115" s="15"/>
      <c r="K115" s="15"/>
      <c r="L115" s="15"/>
      <c r="M115" s="15"/>
      <c r="N115" s="15"/>
      <c r="O115" s="15"/>
      <c r="P115" s="15"/>
      <c r="Q115" s="15"/>
    </row>
    <row r="116" spans="1:17" s="6" customFormat="1" ht="15" customHeight="1">
      <c r="A116" s="15">
        <v>45.23</v>
      </c>
      <c r="B116" s="15">
        <v>1.4549999999999901</v>
      </c>
      <c r="C116" s="15">
        <f t="shared" si="4"/>
        <v>1.4550411332119368</v>
      </c>
      <c r="D116" s="189">
        <f t="shared" si="3"/>
        <v>2.8270248760663046E-3</v>
      </c>
      <c r="E116" s="15">
        <f t="shared" si="5"/>
        <v>658.1</v>
      </c>
      <c r="F116" s="15"/>
      <c r="G116" s="15"/>
      <c r="H116" s="15"/>
      <c r="I116" s="15"/>
      <c r="J116" s="15"/>
      <c r="K116" s="15"/>
      <c r="L116" s="15"/>
      <c r="M116" s="15"/>
      <c r="N116" s="15"/>
      <c r="O116" s="15"/>
      <c r="P116" s="15"/>
      <c r="Q116" s="15"/>
    </row>
    <row r="117" spans="1:17" s="6" customFormat="1" ht="15" customHeight="1">
      <c r="A117" s="15">
        <v>45.66</v>
      </c>
      <c r="B117" s="15">
        <v>1.45999999999999</v>
      </c>
      <c r="C117" s="15">
        <f t="shared" si="4"/>
        <v>1.4599850069533344</v>
      </c>
      <c r="D117" s="189">
        <f t="shared" si="3"/>
        <v>-1.0269210038035327E-3</v>
      </c>
      <c r="E117" s="15">
        <f t="shared" si="5"/>
        <v>666.64</v>
      </c>
      <c r="F117" s="15"/>
      <c r="G117" s="15"/>
      <c r="H117" s="15"/>
      <c r="I117" s="15"/>
      <c r="J117" s="15"/>
      <c r="K117" s="15"/>
      <c r="L117" s="15"/>
      <c r="M117" s="15"/>
      <c r="N117" s="15"/>
      <c r="O117" s="15"/>
      <c r="P117" s="15"/>
      <c r="Q117" s="15"/>
    </row>
    <row r="118" spans="1:17" s="6" customFormat="1" ht="15" customHeight="1">
      <c r="A118" s="15">
        <v>46.094999999999999</v>
      </c>
      <c r="B118" s="15">
        <v>1.4649999999999901</v>
      </c>
      <c r="C118" s="15">
        <f t="shared" si="4"/>
        <v>1.4649988477916851</v>
      </c>
      <c r="D118" s="189">
        <f t="shared" si="3"/>
        <v>-7.864903105724514E-5</v>
      </c>
      <c r="E118" s="15">
        <f t="shared" si="5"/>
        <v>675.29</v>
      </c>
      <c r="F118" s="15"/>
      <c r="G118" s="15"/>
      <c r="H118" s="15"/>
      <c r="I118" s="15"/>
      <c r="J118" s="15"/>
      <c r="K118" s="15"/>
      <c r="L118" s="15"/>
      <c r="M118" s="15"/>
      <c r="N118" s="15"/>
      <c r="O118" s="15"/>
      <c r="P118" s="15"/>
      <c r="Q118" s="15"/>
    </row>
    <row r="119" spans="1:17" s="6" customFormat="1" ht="15" customHeight="1">
      <c r="A119" s="15">
        <v>46.53</v>
      </c>
      <c r="B119" s="15">
        <v>1.46999999999999</v>
      </c>
      <c r="C119" s="15">
        <f t="shared" si="4"/>
        <v>1.4700252151021294</v>
      </c>
      <c r="D119" s="189">
        <f t="shared" si="3"/>
        <v>1.7153130707058203E-3</v>
      </c>
      <c r="E119" s="15">
        <f t="shared" si="5"/>
        <v>683.99</v>
      </c>
      <c r="F119" s="15"/>
      <c r="G119" s="15"/>
      <c r="H119" s="15"/>
      <c r="I119" s="15"/>
      <c r="J119" s="15"/>
      <c r="K119" s="15"/>
      <c r="L119" s="15"/>
      <c r="M119" s="15"/>
      <c r="N119" s="15"/>
      <c r="O119" s="15"/>
      <c r="P119" s="15"/>
      <c r="Q119" s="15"/>
    </row>
    <row r="120" spans="1:17" s="6" customFormat="1" ht="15" customHeight="1">
      <c r="A120" s="15">
        <v>46.96</v>
      </c>
      <c r="B120" s="15">
        <v>1.4749999999999901</v>
      </c>
      <c r="C120" s="15">
        <f t="shared" si="4"/>
        <v>1.4750060925054826</v>
      </c>
      <c r="D120" s="189">
        <f t="shared" si="3"/>
        <v>4.1305121983388786E-4</v>
      </c>
      <c r="E120" s="15">
        <f t="shared" si="5"/>
        <v>692.66</v>
      </c>
      <c r="F120" s="15"/>
      <c r="G120" s="15"/>
      <c r="H120" s="15"/>
      <c r="I120" s="15"/>
      <c r="J120" s="15"/>
      <c r="K120" s="15"/>
      <c r="L120" s="15"/>
      <c r="M120" s="15"/>
      <c r="N120" s="15"/>
      <c r="O120" s="15"/>
      <c r="P120" s="15"/>
      <c r="Q120" s="15"/>
    </row>
    <row r="121" spans="1:17" s="6" customFormat="1" ht="15" customHeight="1">
      <c r="A121" s="15">
        <v>47.39</v>
      </c>
      <c r="B121" s="15">
        <v>1.47999999999999</v>
      </c>
      <c r="C121" s="15">
        <f t="shared" si="4"/>
        <v>1.4799991552486023</v>
      </c>
      <c r="D121" s="189">
        <f t="shared" si="3"/>
        <v>-5.7077796468220562E-5</v>
      </c>
      <c r="E121" s="15">
        <f t="shared" si="5"/>
        <v>701.37</v>
      </c>
      <c r="F121" s="15"/>
      <c r="G121" s="15"/>
      <c r="H121" s="15"/>
      <c r="I121" s="15"/>
      <c r="J121" s="15"/>
      <c r="K121" s="15"/>
      <c r="L121" s="15"/>
      <c r="M121" s="15"/>
      <c r="N121" s="15"/>
      <c r="O121" s="15"/>
      <c r="P121" s="15"/>
      <c r="Q121" s="15"/>
    </row>
    <row r="122" spans="1:17" s="6" customFormat="1" ht="15" customHeight="1">
      <c r="A122" s="15">
        <v>47.82</v>
      </c>
      <c r="B122" s="15">
        <v>1.4849999999999901</v>
      </c>
      <c r="C122" s="15">
        <f t="shared" si="4"/>
        <v>1.4850043739450858</v>
      </c>
      <c r="D122" s="189">
        <f t="shared" si="3"/>
        <v>2.9454175728420068E-4</v>
      </c>
      <c r="E122" s="15">
        <f t="shared" si="5"/>
        <v>710.13</v>
      </c>
      <c r="F122" s="15"/>
      <c r="G122" s="15"/>
      <c r="H122" s="15"/>
      <c r="I122" s="15"/>
      <c r="J122" s="15"/>
      <c r="K122" s="15"/>
      <c r="L122" s="15"/>
      <c r="M122" s="15"/>
      <c r="N122" s="15"/>
      <c r="O122" s="15"/>
      <c r="P122" s="15"/>
      <c r="Q122" s="15"/>
    </row>
    <row r="123" spans="1:17" s="6" customFormat="1" ht="15" customHeight="1">
      <c r="A123" s="15">
        <v>48.25</v>
      </c>
      <c r="B123" s="15">
        <v>1.48999999999999</v>
      </c>
      <c r="C123" s="15">
        <f t="shared" si="4"/>
        <v>1.4900217178206736</v>
      </c>
      <c r="D123" s="189">
        <f t="shared" si="3"/>
        <v>1.4575718579603342E-3</v>
      </c>
      <c r="E123" s="15">
        <f t="shared" si="5"/>
        <v>718.92</v>
      </c>
      <c r="F123" s="15"/>
      <c r="G123" s="15"/>
      <c r="H123" s="15"/>
      <c r="I123" s="15"/>
      <c r="J123" s="15"/>
      <c r="K123" s="15"/>
      <c r="L123" s="15"/>
      <c r="M123" s="15"/>
      <c r="N123" s="15"/>
      <c r="O123" s="15"/>
      <c r="P123" s="15"/>
      <c r="Q123" s="15"/>
    </row>
    <row r="124" spans="1:17" s="6" customFormat="1" ht="15" customHeight="1">
      <c r="A124" s="15">
        <v>48.674999999999997</v>
      </c>
      <c r="B124" s="15">
        <v>1.4949999999999899</v>
      </c>
      <c r="C124" s="15">
        <f t="shared" si="4"/>
        <v>1.4949926035451504</v>
      </c>
      <c r="D124" s="189">
        <f t="shared" si="3"/>
        <v>-4.9474614310985286E-4</v>
      </c>
      <c r="E124" s="15">
        <f t="shared" si="5"/>
        <v>727.69</v>
      </c>
      <c r="F124" s="15"/>
      <c r="G124" s="15"/>
      <c r="H124" s="15"/>
      <c r="I124" s="15"/>
      <c r="J124" s="15"/>
      <c r="K124" s="15"/>
      <c r="L124" s="15"/>
      <c r="M124" s="15"/>
      <c r="N124" s="15"/>
      <c r="O124" s="15"/>
      <c r="P124" s="15"/>
      <c r="Q124" s="15"/>
    </row>
    <row r="125" spans="1:17" s="6" customFormat="1" ht="15" customHeight="1">
      <c r="A125" s="15">
        <v>49.1</v>
      </c>
      <c r="B125" s="15">
        <v>1.49999999999999</v>
      </c>
      <c r="C125" s="15">
        <f t="shared" si="4"/>
        <v>1.4999752703870446</v>
      </c>
      <c r="D125" s="189">
        <f t="shared" si="3"/>
        <v>-1.6486408630278612E-3</v>
      </c>
      <c r="E125" s="15">
        <f t="shared" si="5"/>
        <v>736.5</v>
      </c>
      <c r="F125" s="15"/>
      <c r="G125" s="15"/>
      <c r="H125" s="15"/>
      <c r="I125" s="15"/>
      <c r="J125" s="15"/>
      <c r="K125" s="15"/>
      <c r="L125" s="15"/>
      <c r="M125" s="15"/>
      <c r="N125" s="15"/>
      <c r="O125" s="15"/>
      <c r="P125" s="15"/>
      <c r="Q125" s="15"/>
    </row>
    <row r="126" spans="1:17" s="6" customFormat="1" ht="15" customHeight="1">
      <c r="A126" s="15">
        <v>49.53</v>
      </c>
      <c r="B126" s="15">
        <v>1.5049999999999899</v>
      </c>
      <c r="C126" s="15">
        <f t="shared" si="4"/>
        <v>1.5050285123515632</v>
      </c>
      <c r="D126" s="189">
        <f t="shared" si="3"/>
        <v>1.8945084101864951E-3</v>
      </c>
      <c r="E126" s="15">
        <f t="shared" si="5"/>
        <v>745.43</v>
      </c>
      <c r="F126" s="15"/>
      <c r="G126" s="15"/>
      <c r="H126" s="15"/>
      <c r="I126" s="15"/>
      <c r="J126" s="15"/>
      <c r="K126" s="15"/>
      <c r="L126" s="15"/>
      <c r="M126" s="15"/>
      <c r="N126" s="15"/>
      <c r="O126" s="15"/>
      <c r="P126" s="15"/>
      <c r="Q126" s="15"/>
    </row>
    <row r="127" spans="1:17" s="6" customFormat="1" ht="15" customHeight="1">
      <c r="A127" s="15">
        <v>49.95</v>
      </c>
      <c r="B127" s="15">
        <v>1.50999999999999</v>
      </c>
      <c r="C127" s="15">
        <f t="shared" si="4"/>
        <v>1.5099758118217725</v>
      </c>
      <c r="D127" s="189">
        <f t="shared" si="3"/>
        <v>-1.6018661071176845E-3</v>
      </c>
      <c r="E127" s="15">
        <f t="shared" si="5"/>
        <v>754.24</v>
      </c>
      <c r="F127" s="15"/>
      <c r="G127" s="15"/>
      <c r="H127" s="15"/>
      <c r="I127" s="15"/>
      <c r="J127" s="15"/>
      <c r="K127" s="15"/>
      <c r="L127" s="15"/>
      <c r="M127" s="15"/>
      <c r="N127" s="15"/>
      <c r="O127" s="15"/>
      <c r="P127" s="15"/>
      <c r="Q127" s="15"/>
    </row>
    <row r="128" spans="1:17" s="6" customFormat="1" ht="15" customHeight="1">
      <c r="A128" s="15">
        <v>50.38</v>
      </c>
      <c r="B128" s="15">
        <v>1.5149999999999899</v>
      </c>
      <c r="C128" s="15">
        <f t="shared" si="4"/>
        <v>1.5150527178537503</v>
      </c>
      <c r="D128" s="189">
        <f t="shared" si="3"/>
        <v>3.4797263208168963E-3</v>
      </c>
      <c r="E128" s="15">
        <f t="shared" si="5"/>
        <v>763.26</v>
      </c>
      <c r="F128" s="15"/>
      <c r="G128" s="15"/>
      <c r="H128" s="15"/>
      <c r="I128" s="15"/>
      <c r="J128" s="15"/>
      <c r="K128" s="15"/>
      <c r="L128" s="15"/>
      <c r="M128" s="15"/>
      <c r="N128" s="15"/>
      <c r="O128" s="15"/>
      <c r="P128" s="15"/>
      <c r="Q128" s="15"/>
    </row>
    <row r="129" spans="1:17" s="6" customFormat="1" ht="15" customHeight="1">
      <c r="A129" s="15">
        <v>50.8</v>
      </c>
      <c r="B129" s="15">
        <v>1.51999999999999</v>
      </c>
      <c r="C129" s="15">
        <f t="shared" si="4"/>
        <v>1.5200230585957897</v>
      </c>
      <c r="D129" s="189">
        <f t="shared" si="3"/>
        <v>1.517012881556068E-3</v>
      </c>
      <c r="E129" s="15">
        <f t="shared" si="5"/>
        <v>772.16</v>
      </c>
      <c r="F129" s="15"/>
      <c r="G129" s="15"/>
      <c r="H129" s="15"/>
      <c r="I129" s="15"/>
      <c r="J129" s="15"/>
      <c r="K129" s="15"/>
      <c r="L129" s="15"/>
      <c r="M129" s="15"/>
      <c r="N129" s="15"/>
      <c r="O129" s="15"/>
      <c r="P129" s="15"/>
      <c r="Q129" s="15"/>
    </row>
    <row r="130" spans="1:17" s="6" customFormat="1" ht="15" customHeight="1">
      <c r="A130" s="15">
        <v>51.22</v>
      </c>
      <c r="B130" s="15">
        <v>1.5249999999999899</v>
      </c>
      <c r="C130" s="15">
        <f t="shared" si="4"/>
        <v>1.5250047289072104</v>
      </c>
      <c r="D130" s="189">
        <f t="shared" si="3"/>
        <v>3.1009227675244858E-4</v>
      </c>
      <c r="E130" s="15">
        <f t="shared" si="5"/>
        <v>781.1</v>
      </c>
      <c r="F130" s="15"/>
      <c r="G130" s="15"/>
      <c r="H130" s="15"/>
      <c r="I130" s="15"/>
      <c r="J130" s="15"/>
      <c r="K130" s="15"/>
      <c r="L130" s="15"/>
      <c r="M130" s="15"/>
      <c r="N130" s="15"/>
      <c r="O130" s="15"/>
      <c r="P130" s="15"/>
      <c r="Q130" s="15"/>
    </row>
    <row r="131" spans="1:17" s="6" customFormat="1" ht="15" customHeight="1">
      <c r="A131" s="15">
        <v>51.64</v>
      </c>
      <c r="B131" s="15">
        <v>1.52999999999999</v>
      </c>
      <c r="C131" s="15">
        <f t="shared" si="4"/>
        <v>1.5299976905627946</v>
      </c>
      <c r="D131" s="189">
        <f t="shared" si="3"/>
        <v>-1.5094360754772367E-4</v>
      </c>
      <c r="E131" s="15">
        <f t="shared" si="5"/>
        <v>790.09</v>
      </c>
      <c r="F131" s="15"/>
      <c r="G131" s="15"/>
      <c r="H131" s="15"/>
      <c r="I131" s="15"/>
      <c r="J131" s="15"/>
      <c r="K131" s="15"/>
      <c r="L131" s="15"/>
      <c r="M131" s="15"/>
      <c r="N131" s="15"/>
      <c r="O131" s="15"/>
      <c r="P131" s="15"/>
      <c r="Q131" s="15"/>
    </row>
    <row r="132" spans="1:17" s="6" customFormat="1" ht="15" customHeight="1">
      <c r="A132" s="15">
        <v>52.05</v>
      </c>
      <c r="B132" s="15">
        <v>1.5349999999999899</v>
      </c>
      <c r="C132" s="15">
        <f t="shared" si="4"/>
        <v>1.5348826258437258</v>
      </c>
      <c r="D132" s="189">
        <f t="shared" si="3"/>
        <v>-7.6465248380532215E-3</v>
      </c>
      <c r="E132" s="15">
        <f t="shared" si="5"/>
        <v>798.97</v>
      </c>
      <c r="F132" s="15"/>
      <c r="G132" s="15"/>
      <c r="H132" s="15"/>
      <c r="I132" s="15"/>
      <c r="J132" s="15"/>
      <c r="K132" s="15"/>
      <c r="L132" s="15"/>
      <c r="M132" s="15"/>
      <c r="N132" s="15"/>
      <c r="O132" s="15"/>
      <c r="P132" s="15"/>
      <c r="Q132" s="15"/>
    </row>
    <row r="133" spans="1:17" s="6" customFormat="1" ht="15" customHeight="1">
      <c r="A133" s="2"/>
      <c r="B133" s="2"/>
      <c r="C133" s="2"/>
      <c r="D133" s="2"/>
      <c r="G133" s="2"/>
      <c r="H133" s="2"/>
      <c r="I133" s="2"/>
      <c r="J133" s="2"/>
      <c r="N133" s="15"/>
      <c r="O133" s="15"/>
      <c r="P133" s="15"/>
      <c r="Q133" s="15"/>
    </row>
    <row r="134" spans="1:17" s="6" customFormat="1" ht="15" customHeight="1">
      <c r="A134" s="2"/>
      <c r="B134" s="2"/>
      <c r="C134" s="2"/>
      <c r="D134" s="2"/>
      <c r="G134" s="2"/>
      <c r="H134" s="2"/>
      <c r="I134" s="2"/>
      <c r="J134" s="2"/>
      <c r="N134" s="15"/>
      <c r="O134" s="15"/>
      <c r="P134" s="15"/>
      <c r="Q134" s="15"/>
    </row>
    <row r="135" spans="1:17" s="6" customFormat="1" ht="15" customHeight="1">
      <c r="A135" s="2"/>
      <c r="B135" s="2"/>
      <c r="C135" s="2"/>
      <c r="D135" s="2"/>
      <c r="G135" s="2"/>
      <c r="H135" s="2"/>
      <c r="I135" s="2"/>
      <c r="J135" s="2"/>
      <c r="N135" s="15"/>
      <c r="O135" s="15"/>
      <c r="P135" s="15"/>
      <c r="Q135" s="15"/>
    </row>
    <row r="136" spans="1:17" s="6" customFormat="1" ht="15" customHeight="1">
      <c r="A136" s="2"/>
      <c r="B136" s="2"/>
      <c r="C136" s="2"/>
      <c r="D136" s="2"/>
      <c r="G136" s="2"/>
      <c r="H136" s="2"/>
      <c r="I136" s="2"/>
      <c r="J136" s="2"/>
      <c r="N136" s="15"/>
      <c r="O136" s="15"/>
      <c r="P136" s="15"/>
      <c r="Q136" s="15"/>
    </row>
    <row r="137" spans="1:17" s="6" customFormat="1" ht="15" customHeight="1">
      <c r="A137" s="2"/>
      <c r="B137" s="2"/>
      <c r="C137" s="2"/>
      <c r="D137" s="2"/>
      <c r="G137" s="2"/>
      <c r="H137" s="2"/>
      <c r="I137" s="2"/>
      <c r="J137" s="2"/>
      <c r="N137" s="15"/>
      <c r="O137" s="15"/>
      <c r="P137" s="15"/>
      <c r="Q137" s="15"/>
    </row>
    <row r="138" spans="1:17" s="6" customFormat="1" ht="15" customHeight="1">
      <c r="A138" s="2"/>
      <c r="B138" s="2"/>
      <c r="C138" s="2"/>
      <c r="D138" s="2"/>
      <c r="G138" s="2"/>
      <c r="H138" s="2"/>
      <c r="I138" s="2"/>
      <c r="J138" s="2"/>
      <c r="N138" s="15"/>
      <c r="O138" s="15"/>
      <c r="P138" s="15"/>
      <c r="Q138" s="15"/>
    </row>
    <row r="139" spans="1:17" s="6" customFormat="1" ht="15" customHeight="1">
      <c r="A139" s="2"/>
      <c r="B139" s="2"/>
      <c r="C139" s="2"/>
      <c r="D139" s="2"/>
      <c r="G139" s="2"/>
      <c r="H139" s="2"/>
      <c r="I139" s="2"/>
      <c r="J139" s="2"/>
      <c r="N139" s="15"/>
      <c r="O139" s="15"/>
      <c r="P139" s="15"/>
      <c r="Q139" s="15"/>
    </row>
    <row r="140" spans="1:17" s="6" customFormat="1" ht="15" customHeight="1">
      <c r="A140" s="2"/>
      <c r="B140" s="2"/>
      <c r="C140" s="2"/>
      <c r="D140" s="2"/>
      <c r="G140" s="2"/>
      <c r="H140" s="2"/>
      <c r="I140" s="2"/>
      <c r="J140" s="2"/>
      <c r="N140" s="15"/>
      <c r="O140" s="15"/>
      <c r="P140" s="15"/>
      <c r="Q140" s="15"/>
    </row>
    <row r="141" spans="1:17" s="6" customFormat="1" ht="15" customHeight="1">
      <c r="A141" s="2"/>
      <c r="B141" s="2"/>
      <c r="C141" s="2"/>
      <c r="D141" s="2"/>
      <c r="G141" s="2"/>
      <c r="H141" s="2"/>
      <c r="I141" s="2"/>
      <c r="J141" s="2"/>
      <c r="N141" s="15"/>
      <c r="O141" s="15"/>
      <c r="P141" s="15"/>
      <c r="Q141" s="15"/>
    </row>
    <row r="142" spans="1:17" s="6" customFormat="1" ht="15" customHeight="1">
      <c r="A142" s="2"/>
      <c r="B142" s="2"/>
      <c r="C142" s="2"/>
      <c r="D142" s="2"/>
      <c r="G142" s="2"/>
      <c r="H142" s="2"/>
      <c r="I142" s="2"/>
      <c r="J142" s="2"/>
      <c r="N142" s="15"/>
      <c r="O142" s="15"/>
      <c r="P142" s="15"/>
      <c r="Q142" s="15"/>
    </row>
    <row r="143" spans="1:17" s="6" customFormat="1" ht="15" customHeight="1">
      <c r="A143" s="2"/>
      <c r="B143" s="2"/>
      <c r="C143" s="2"/>
      <c r="D143" s="2"/>
      <c r="G143" s="2"/>
      <c r="H143" s="2"/>
      <c r="I143" s="2"/>
      <c r="J143" s="2"/>
      <c r="N143" s="15"/>
      <c r="O143" s="15"/>
      <c r="P143" s="15"/>
      <c r="Q143" s="15"/>
    </row>
    <row r="144" spans="1:17" s="6" customFormat="1" ht="15" customHeight="1">
      <c r="A144" s="2"/>
      <c r="B144" s="2"/>
      <c r="C144" s="2"/>
      <c r="D144" s="2"/>
      <c r="G144" s="2"/>
      <c r="H144" s="2"/>
      <c r="I144" s="2"/>
      <c r="J144" s="2"/>
      <c r="N144" s="15"/>
      <c r="O144" s="15"/>
      <c r="P144" s="15"/>
      <c r="Q144" s="15"/>
    </row>
    <row r="145" spans="1:17" s="6" customFormat="1" ht="15" customHeight="1">
      <c r="A145" s="2"/>
      <c r="B145" s="2"/>
      <c r="C145" s="2"/>
      <c r="D145" s="2"/>
      <c r="G145" s="2"/>
      <c r="H145" s="2"/>
      <c r="I145" s="2"/>
      <c r="J145" s="2"/>
      <c r="N145" s="15"/>
      <c r="O145" s="15"/>
      <c r="P145" s="15"/>
      <c r="Q145" s="15"/>
    </row>
    <row r="146" spans="1:17" s="6" customFormat="1" ht="15" customHeight="1">
      <c r="A146" s="2"/>
      <c r="B146" s="2"/>
      <c r="C146" s="2"/>
      <c r="D146" s="2"/>
      <c r="G146" s="2"/>
      <c r="H146" s="2"/>
      <c r="I146" s="2"/>
      <c r="J146" s="2"/>
      <c r="N146" s="15"/>
      <c r="O146" s="15"/>
      <c r="P146" s="15"/>
      <c r="Q146" s="15"/>
    </row>
    <row r="147" spans="1:17" s="6" customFormat="1" ht="15" customHeight="1">
      <c r="A147" s="2"/>
      <c r="B147" s="2"/>
      <c r="C147" s="2"/>
      <c r="D147" s="2"/>
      <c r="G147" s="2"/>
      <c r="H147" s="2"/>
      <c r="I147" s="2"/>
      <c r="J147" s="2"/>
      <c r="N147" s="15"/>
      <c r="O147" s="15"/>
      <c r="P147" s="15"/>
      <c r="Q147" s="15"/>
    </row>
    <row r="148" spans="1:17" s="6" customFormat="1" ht="15" customHeight="1">
      <c r="A148" s="2"/>
      <c r="B148" s="2"/>
      <c r="C148" s="2"/>
      <c r="D148" s="2"/>
      <c r="G148" s="2"/>
      <c r="H148" s="2"/>
      <c r="I148" s="2"/>
      <c r="J148" s="2"/>
      <c r="N148" s="15"/>
      <c r="O148" s="15"/>
      <c r="P148" s="15"/>
      <c r="Q148" s="15"/>
    </row>
    <row r="149" spans="1:17" s="6" customFormat="1" ht="15" customHeight="1">
      <c r="A149" s="2"/>
      <c r="B149" s="2"/>
      <c r="C149" s="2"/>
      <c r="D149" s="2"/>
      <c r="G149" s="2"/>
      <c r="H149" s="2"/>
      <c r="I149" s="2"/>
      <c r="J149" s="2"/>
      <c r="N149" s="15"/>
      <c r="O149" s="15"/>
      <c r="P149" s="15"/>
      <c r="Q149" s="15"/>
    </row>
    <row r="150" spans="1:17" s="6" customFormat="1" ht="15" customHeight="1">
      <c r="A150" s="2"/>
      <c r="B150" s="2"/>
      <c r="C150" s="2"/>
      <c r="D150" s="2"/>
      <c r="G150" s="2"/>
      <c r="H150" s="2"/>
      <c r="I150" s="2"/>
      <c r="J150" s="2"/>
      <c r="N150" s="15"/>
      <c r="O150" s="15"/>
      <c r="P150" s="15"/>
      <c r="Q150" s="15"/>
    </row>
    <row r="151" spans="1:17" s="6" customFormat="1" ht="15" customHeight="1">
      <c r="A151" s="2"/>
      <c r="B151" s="2"/>
      <c r="C151" s="2"/>
      <c r="D151" s="2"/>
      <c r="G151" s="2"/>
      <c r="H151" s="2"/>
      <c r="I151" s="2"/>
      <c r="J151" s="2"/>
      <c r="N151" s="15"/>
      <c r="O151" s="15"/>
      <c r="P151" s="15"/>
      <c r="Q151" s="15"/>
    </row>
    <row r="152" spans="1:17" s="6" customFormat="1" ht="15" customHeight="1">
      <c r="A152" s="2"/>
      <c r="B152" s="2"/>
      <c r="C152" s="2"/>
      <c r="D152" s="2"/>
      <c r="G152" s="2"/>
      <c r="H152" s="2"/>
      <c r="I152" s="2"/>
      <c r="J152" s="2"/>
      <c r="N152" s="15"/>
      <c r="O152" s="15"/>
      <c r="P152" s="15"/>
      <c r="Q152" s="15"/>
    </row>
    <row r="153" spans="1:17" s="6" customFormat="1" ht="15" customHeight="1">
      <c r="A153" s="2"/>
      <c r="B153" s="2"/>
      <c r="C153" s="2"/>
      <c r="D153" s="2"/>
      <c r="G153" s="2"/>
      <c r="H153" s="2"/>
      <c r="I153" s="2"/>
      <c r="J153" s="2"/>
      <c r="N153" s="15"/>
      <c r="O153" s="15"/>
      <c r="P153" s="15"/>
      <c r="Q153" s="15"/>
    </row>
    <row r="154" spans="1:17" s="6" customFormat="1" ht="15" customHeight="1">
      <c r="A154" s="2"/>
      <c r="B154" s="2"/>
      <c r="C154" s="2"/>
      <c r="D154" s="2"/>
      <c r="G154" s="2"/>
      <c r="H154" s="2"/>
      <c r="I154" s="2"/>
      <c r="J154" s="2"/>
      <c r="N154" s="15"/>
      <c r="O154" s="15"/>
      <c r="P154" s="15"/>
      <c r="Q154" s="15"/>
    </row>
    <row r="155" spans="1:17" s="6" customFormat="1" ht="15" customHeight="1">
      <c r="A155" s="2"/>
      <c r="B155" s="2"/>
      <c r="C155" s="2"/>
      <c r="D155" s="2"/>
      <c r="G155" s="2"/>
      <c r="H155" s="2"/>
      <c r="I155" s="2"/>
      <c r="J155" s="2"/>
      <c r="N155" s="15"/>
      <c r="O155" s="15"/>
      <c r="P155" s="15"/>
      <c r="Q155" s="15"/>
    </row>
    <row r="156" spans="1:17" s="6" customFormat="1" ht="15" customHeight="1">
      <c r="A156" s="2"/>
      <c r="B156" s="2"/>
      <c r="C156" s="2"/>
      <c r="D156" s="2"/>
      <c r="G156" s="2"/>
      <c r="H156" s="2"/>
      <c r="I156" s="2"/>
      <c r="J156" s="2"/>
      <c r="N156" s="15"/>
      <c r="O156" s="15"/>
      <c r="P156" s="15"/>
      <c r="Q156" s="15"/>
    </row>
    <row r="157" spans="1:17" s="6" customFormat="1" ht="15" customHeight="1">
      <c r="A157" s="2"/>
      <c r="B157" s="2"/>
      <c r="C157" s="2"/>
      <c r="D157" s="2"/>
      <c r="G157" s="2"/>
      <c r="H157" s="2"/>
      <c r="I157" s="2"/>
      <c r="J157" s="2"/>
      <c r="N157" s="15"/>
      <c r="O157" s="15"/>
      <c r="P157" s="15"/>
      <c r="Q157" s="15"/>
    </row>
    <row r="158" spans="1:17" s="6" customFormat="1" ht="15" customHeight="1">
      <c r="A158" s="2"/>
      <c r="B158" s="2"/>
      <c r="C158" s="2"/>
      <c r="D158" s="2"/>
      <c r="G158" s="2"/>
      <c r="H158" s="2"/>
      <c r="I158" s="2"/>
      <c r="J158" s="2"/>
      <c r="N158" s="15"/>
      <c r="O158" s="15"/>
      <c r="P158" s="15"/>
      <c r="Q158" s="15"/>
    </row>
    <row r="159" spans="1:17" s="6" customFormat="1" ht="15" customHeight="1">
      <c r="A159" s="2"/>
      <c r="B159" s="2"/>
      <c r="C159" s="2"/>
      <c r="D159" s="2"/>
      <c r="G159" s="2"/>
      <c r="H159" s="2"/>
      <c r="I159" s="2"/>
      <c r="J159" s="2"/>
      <c r="N159" s="15"/>
      <c r="O159" s="15"/>
      <c r="P159" s="15"/>
      <c r="Q159" s="15"/>
    </row>
    <row r="160" spans="1:17" s="6" customFormat="1" ht="15" customHeight="1">
      <c r="A160" s="2"/>
      <c r="B160" s="2"/>
      <c r="C160" s="2"/>
      <c r="D160" s="2"/>
      <c r="G160" s="2"/>
      <c r="H160" s="2"/>
      <c r="I160" s="2"/>
      <c r="J160" s="2"/>
      <c r="N160" s="15"/>
      <c r="O160" s="15"/>
      <c r="P160" s="15"/>
      <c r="Q160" s="15"/>
    </row>
    <row r="161" spans="1:17" s="6" customFormat="1" ht="15" customHeight="1">
      <c r="A161" s="2"/>
      <c r="B161" s="2"/>
      <c r="C161" s="2"/>
      <c r="D161" s="2"/>
      <c r="G161" s="2"/>
      <c r="H161" s="2"/>
      <c r="I161" s="2"/>
      <c r="J161" s="2"/>
      <c r="N161" s="15"/>
      <c r="O161" s="15"/>
      <c r="P161" s="15"/>
      <c r="Q161" s="15"/>
    </row>
    <row r="162" spans="1:17" s="6" customFormat="1" ht="15" customHeight="1">
      <c r="A162" s="2"/>
      <c r="B162" s="2"/>
      <c r="C162" s="2"/>
      <c r="D162" s="2"/>
      <c r="G162" s="2"/>
      <c r="H162" s="2"/>
      <c r="I162" s="2"/>
      <c r="J162" s="2"/>
      <c r="N162" s="15"/>
      <c r="O162" s="15"/>
      <c r="P162" s="15"/>
      <c r="Q162" s="15"/>
    </row>
    <row r="163" spans="1:17" s="6" customFormat="1" ht="15" customHeight="1">
      <c r="A163" s="2"/>
      <c r="B163" s="2"/>
      <c r="C163" s="2"/>
      <c r="D163" s="2"/>
      <c r="G163" s="2"/>
      <c r="H163" s="2"/>
      <c r="I163" s="2"/>
      <c r="J163" s="2"/>
      <c r="N163" s="15"/>
      <c r="O163" s="15"/>
      <c r="P163" s="15"/>
      <c r="Q163" s="15"/>
    </row>
    <row r="164" spans="1:17" s="6" customFormat="1" ht="15" customHeight="1">
      <c r="A164" s="2"/>
      <c r="B164" s="2"/>
      <c r="C164" s="2"/>
      <c r="D164" s="2"/>
      <c r="G164" s="2"/>
      <c r="H164" s="2"/>
      <c r="I164" s="2"/>
      <c r="J164" s="2"/>
      <c r="N164" s="15"/>
      <c r="O164" s="15"/>
      <c r="P164" s="15"/>
      <c r="Q164" s="15"/>
    </row>
    <row r="165" spans="1:17" s="6" customFormat="1" ht="15" customHeight="1">
      <c r="A165" s="2"/>
      <c r="B165" s="2"/>
      <c r="C165" s="2"/>
      <c r="D165" s="2"/>
      <c r="G165" s="2"/>
      <c r="H165" s="2"/>
      <c r="I165" s="2"/>
      <c r="J165" s="2"/>
      <c r="N165" s="15"/>
      <c r="O165" s="15"/>
      <c r="P165" s="15"/>
      <c r="Q165" s="15"/>
    </row>
    <row r="166" spans="1:17" s="6" customFormat="1" ht="15" customHeight="1">
      <c r="A166" s="2"/>
      <c r="B166" s="2"/>
      <c r="C166" s="2"/>
      <c r="D166" s="2"/>
      <c r="G166" s="2"/>
      <c r="H166" s="2"/>
      <c r="I166" s="2"/>
      <c r="J166" s="2"/>
      <c r="N166" s="15"/>
      <c r="O166" s="15"/>
      <c r="P166" s="15"/>
      <c r="Q166" s="15"/>
    </row>
    <row r="167" spans="1:17" s="6" customFormat="1" ht="15" customHeight="1">
      <c r="A167" s="2"/>
      <c r="B167" s="2"/>
      <c r="C167" s="2"/>
      <c r="D167" s="2"/>
      <c r="G167" s="2"/>
      <c r="H167" s="2"/>
      <c r="I167" s="2"/>
      <c r="J167" s="2"/>
      <c r="N167" s="15"/>
      <c r="O167" s="15"/>
      <c r="P167" s="15"/>
      <c r="Q167" s="15"/>
    </row>
    <row r="168" spans="1:17" s="6" customFormat="1" ht="15" customHeight="1">
      <c r="A168" s="2"/>
      <c r="B168" s="2"/>
      <c r="C168" s="2"/>
      <c r="D168" s="2"/>
      <c r="G168" s="2"/>
      <c r="H168" s="2"/>
      <c r="I168" s="2"/>
      <c r="J168" s="2"/>
      <c r="N168" s="15"/>
      <c r="O168" s="15"/>
      <c r="P168" s="15"/>
      <c r="Q168" s="15"/>
    </row>
    <row r="169" spans="1:17" s="6" customFormat="1" ht="15" customHeight="1">
      <c r="A169" s="2"/>
      <c r="B169" s="2"/>
      <c r="C169" s="2"/>
      <c r="D169" s="2"/>
      <c r="G169" s="2"/>
      <c r="H169" s="2"/>
      <c r="I169" s="2"/>
      <c r="J169" s="2"/>
      <c r="N169" s="15"/>
      <c r="O169" s="15"/>
      <c r="P169" s="15"/>
      <c r="Q169" s="15"/>
    </row>
    <row r="170" spans="1:17" s="6" customFormat="1" ht="15" customHeight="1">
      <c r="A170" s="2"/>
      <c r="B170" s="2"/>
      <c r="C170" s="2"/>
      <c r="D170" s="2"/>
      <c r="G170" s="2"/>
      <c r="H170" s="2"/>
      <c r="I170" s="2"/>
      <c r="J170" s="2"/>
      <c r="N170" s="15"/>
      <c r="O170" s="15"/>
      <c r="P170" s="15"/>
      <c r="Q170" s="15"/>
    </row>
    <row r="171" spans="1:17" s="6" customFormat="1" ht="15" customHeight="1">
      <c r="A171" s="2"/>
      <c r="B171" s="2"/>
      <c r="C171" s="2"/>
      <c r="D171" s="2"/>
      <c r="G171" s="2"/>
      <c r="H171" s="2"/>
      <c r="I171" s="2"/>
      <c r="J171" s="2"/>
      <c r="N171" s="15"/>
      <c r="O171" s="15"/>
      <c r="P171" s="15"/>
      <c r="Q171" s="15"/>
    </row>
    <row r="172" spans="1:17" ht="15" customHeight="1">
      <c r="A172" s="2"/>
    </row>
    <row r="173" spans="1:17" ht="15" customHeight="1"/>
    <row r="174" spans="1:17" ht="15" customHeight="1"/>
    <row r="175" spans="1:17" ht="15" customHeight="1"/>
    <row r="176" spans="1:17"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sheetData>
  <mergeCells count="8">
    <mergeCell ref="I3:M3"/>
    <mergeCell ref="C1:D1"/>
    <mergeCell ref="A22:E22"/>
    <mergeCell ref="A23:E23"/>
    <mergeCell ref="B3:G3"/>
    <mergeCell ref="B9:E9"/>
    <mergeCell ref="H15:H16"/>
    <mergeCell ref="B15:E15"/>
  </mergeCells>
  <phoneticPr fontId="0" type="noConversion"/>
  <pageMargins left="0.78740157499999996" right="0.78740157499999996" top="0.984251969" bottom="0.984251969" header="0.4921259845" footer="0.4921259845"/>
  <headerFooter alignWithMargins="0"/>
  <drawing r:id="rId1"/>
</worksheet>
</file>

<file path=xl/worksheets/sheet3.xml><?xml version="1.0" encoding="utf-8"?>
<worksheet xmlns="http://schemas.openxmlformats.org/spreadsheetml/2006/main" xmlns:r="http://schemas.openxmlformats.org/officeDocument/2006/relationships">
  <dimension ref="A1:AD420"/>
  <sheetViews>
    <sheetView workbookViewId="0">
      <selection activeCell="J11" sqref="J11:K11"/>
    </sheetView>
  </sheetViews>
  <sheetFormatPr baseColWidth="10" defaultRowHeight="12.75"/>
  <cols>
    <col min="2" max="2" width="11.7109375" customWidth="1"/>
    <col min="3" max="3" width="12.42578125" customWidth="1"/>
    <col min="4" max="4" width="11.5703125" bestFit="1" customWidth="1"/>
    <col min="5" max="6" width="11.5703125" style="1" bestFit="1" customWidth="1"/>
    <col min="7" max="10" width="11.5703125" bestFit="1" customWidth="1"/>
    <col min="11" max="13" width="9.5703125" style="1" customWidth="1"/>
    <col min="14" max="14" width="10.42578125" style="1" customWidth="1"/>
    <col min="15" max="15" width="9" style="1" customWidth="1"/>
    <col min="16" max="16" width="10.140625" style="1" customWidth="1"/>
    <col min="17" max="16384" width="11.42578125" style="1"/>
  </cols>
  <sheetData>
    <row r="1" spans="1:18" ht="18.75" customHeight="1">
      <c r="A1" s="50"/>
      <c r="B1" s="10" t="s">
        <v>113</v>
      </c>
      <c r="C1" s="161" t="s">
        <v>115</v>
      </c>
      <c r="D1" s="161"/>
      <c r="E1" s="11" t="s">
        <v>114</v>
      </c>
      <c r="F1" s="50"/>
      <c r="G1" s="50"/>
      <c r="H1" s="50"/>
      <c r="I1" s="50"/>
      <c r="J1" s="50"/>
      <c r="K1" s="50"/>
      <c r="L1" s="50"/>
      <c r="M1" s="50"/>
      <c r="N1" s="50"/>
      <c r="O1" s="50"/>
      <c r="P1" s="50"/>
      <c r="Q1" s="50"/>
      <c r="R1" s="50"/>
    </row>
    <row r="2" spans="1:18">
      <c r="A2" s="50"/>
      <c r="B2" s="50"/>
      <c r="C2" s="50"/>
      <c r="D2" s="50"/>
      <c r="E2" s="50"/>
      <c r="F2" s="50"/>
      <c r="G2" s="50"/>
      <c r="H2" s="50"/>
      <c r="I2" s="50"/>
      <c r="J2" s="50"/>
      <c r="K2" s="50"/>
      <c r="L2" s="50"/>
      <c r="M2" s="50"/>
      <c r="N2" s="50"/>
      <c r="O2" s="50"/>
      <c r="P2" s="50"/>
      <c r="Q2" s="50"/>
      <c r="R2" s="50"/>
    </row>
    <row r="3" spans="1:18" s="2" customFormat="1" ht="24" customHeight="1">
      <c r="A3" s="30"/>
      <c r="B3" s="159" t="s">
        <v>15</v>
      </c>
      <c r="C3" s="159"/>
      <c r="D3" s="159"/>
      <c r="E3" s="159"/>
      <c r="F3" s="159"/>
      <c r="G3" s="159"/>
      <c r="H3" s="47" t="s">
        <v>16</v>
      </c>
      <c r="I3" s="159" t="s">
        <v>17</v>
      </c>
      <c r="J3" s="159"/>
      <c r="K3" s="159"/>
      <c r="L3" s="159"/>
      <c r="M3" s="160"/>
      <c r="N3" s="15"/>
      <c r="O3" s="15"/>
      <c r="P3" s="15"/>
      <c r="Q3" s="15"/>
      <c r="R3" s="15"/>
    </row>
    <row r="4" spans="1:18" s="3" customFormat="1" ht="15" customHeight="1">
      <c r="A4" s="49"/>
      <c r="B4" s="156" t="s">
        <v>10</v>
      </c>
      <c r="C4" s="38" t="s">
        <v>14</v>
      </c>
      <c r="D4" s="38" t="s">
        <v>12</v>
      </c>
      <c r="E4" s="38" t="s">
        <v>3</v>
      </c>
      <c r="F4" s="38" t="s">
        <v>13</v>
      </c>
      <c r="G4" s="38" t="s">
        <v>4</v>
      </c>
      <c r="H4" s="39" t="s">
        <v>11</v>
      </c>
      <c r="I4" s="38" t="s">
        <v>6</v>
      </c>
      <c r="J4" s="38" t="s">
        <v>7</v>
      </c>
      <c r="K4" s="48" t="s">
        <v>8</v>
      </c>
      <c r="L4" s="48" t="s">
        <v>9</v>
      </c>
      <c r="M4" s="157" t="s">
        <v>10</v>
      </c>
      <c r="N4" s="181"/>
      <c r="O4" s="181"/>
      <c r="P4" s="181"/>
      <c r="Q4" s="181"/>
      <c r="R4" s="181"/>
    </row>
    <row r="5" spans="1:18" s="2" customFormat="1" ht="15" customHeight="1">
      <c r="A5" s="32" t="s">
        <v>1</v>
      </c>
      <c r="B5" s="24">
        <v>100</v>
      </c>
      <c r="C5" s="25">
        <f>B5*10</f>
        <v>1000</v>
      </c>
      <c r="D5" s="25">
        <v>1</v>
      </c>
      <c r="E5" s="25">
        <f>C5*D5</f>
        <v>1000</v>
      </c>
      <c r="F5" s="59">
        <v>18.015280000000001</v>
      </c>
      <c r="G5" s="25"/>
      <c r="H5" s="62">
        <v>40.500999999999998</v>
      </c>
      <c r="I5" s="25"/>
      <c r="J5" s="25"/>
      <c r="K5" s="42"/>
      <c r="L5" s="43"/>
      <c r="M5" s="45"/>
      <c r="N5" s="15"/>
      <c r="O5" s="15"/>
      <c r="P5" s="15"/>
      <c r="Q5" s="15"/>
      <c r="R5" s="15"/>
    </row>
    <row r="6" spans="1:18" s="2" customFormat="1" ht="15" customHeight="1">
      <c r="A6" s="32" t="s">
        <v>29</v>
      </c>
      <c r="B6" s="24">
        <v>40</v>
      </c>
      <c r="C6" s="25">
        <f>B6*10</f>
        <v>400</v>
      </c>
      <c r="D6" s="144">
        <f>1.0014822+0.0109025*B6-0.00002*(B6-24.5559)^2-9.7453*10^-7*(B6-24.5559)^3 + 1.0734*10^-9*(B6-24.5559)^4 + 6.751*10^-10*(B6-24.5559)^5</f>
        <v>1.4298761303410199</v>
      </c>
      <c r="E6" s="59">
        <f>C6*D6</f>
        <v>571.95045213640799</v>
      </c>
      <c r="F6" s="59">
        <v>39.997100000000003</v>
      </c>
      <c r="G6" s="59">
        <f>E6/F6</f>
        <v>14.29979803876801</v>
      </c>
      <c r="H6" s="62">
        <v>1.4990000000000001</v>
      </c>
      <c r="I6" s="59">
        <f>H6*G6</f>
        <v>21.435397260113248</v>
      </c>
      <c r="J6" s="59">
        <f>E6*H6</f>
        <v>857.35372775247561</v>
      </c>
      <c r="K6" s="55">
        <f>I6/H7</f>
        <v>0.51036660143126777</v>
      </c>
      <c r="L6" s="55">
        <f>J6/H7</f>
        <v>20.413183994106561</v>
      </c>
      <c r="M6" s="104">
        <f>4.6635692+0.0638587*L6-2.6234*10^-5*(L6-333.057)^2+3.0922*10^-8*(L6-333.057)^3-3.975*10^-11*(L6-333.057)^4+2.612*10^-14*(L6-333.057)^5</f>
        <v>2.0000811249510466</v>
      </c>
      <c r="N6" s="15"/>
      <c r="O6" s="15"/>
      <c r="P6" s="15"/>
      <c r="Q6" s="15"/>
      <c r="R6" s="15"/>
    </row>
    <row r="7" spans="1:18" s="6" customFormat="1" ht="15" customHeight="1">
      <c r="A7" s="51" t="s">
        <v>5</v>
      </c>
      <c r="B7" s="34"/>
      <c r="C7" s="34"/>
      <c r="D7" s="100"/>
      <c r="E7" s="100"/>
      <c r="F7" s="100"/>
      <c r="G7" s="100"/>
      <c r="H7" s="101">
        <f>H5+H6</f>
        <v>42</v>
      </c>
      <c r="I7" s="100"/>
      <c r="J7" s="100"/>
      <c r="K7" s="100"/>
      <c r="L7" s="100"/>
      <c r="M7" s="58"/>
      <c r="N7" s="15"/>
      <c r="O7" s="15"/>
      <c r="P7" s="15"/>
      <c r="Q7" s="15"/>
      <c r="R7" s="15"/>
    </row>
    <row r="8" spans="1:18" s="6" customFormat="1" ht="15" customHeight="1">
      <c r="A8" s="35"/>
      <c r="B8" s="35"/>
      <c r="C8" s="35"/>
      <c r="D8" s="99"/>
      <c r="E8" s="99"/>
      <c r="F8" s="99"/>
      <c r="G8" s="99"/>
      <c r="H8" s="99"/>
      <c r="I8" s="99"/>
      <c r="J8" s="99"/>
      <c r="K8" s="99"/>
      <c r="L8" s="99"/>
      <c r="M8" s="99"/>
      <c r="N8" s="15"/>
      <c r="O8" s="15"/>
      <c r="P8" s="15"/>
      <c r="Q8" s="15"/>
      <c r="R8" s="15"/>
    </row>
    <row r="9" spans="1:18" s="6" customFormat="1" ht="30" customHeight="1">
      <c r="A9" s="30"/>
      <c r="B9" s="159" t="s">
        <v>15</v>
      </c>
      <c r="C9" s="159"/>
      <c r="D9" s="159"/>
      <c r="E9" s="159"/>
      <c r="F9" s="158"/>
      <c r="G9" s="158"/>
      <c r="H9" s="31"/>
      <c r="I9" s="20" t="s">
        <v>16</v>
      </c>
      <c r="J9" s="99"/>
      <c r="K9" s="99"/>
      <c r="L9" s="99"/>
      <c r="M9" s="99"/>
      <c r="N9" s="15"/>
      <c r="O9" s="15"/>
      <c r="P9" s="15"/>
      <c r="Q9" s="15"/>
      <c r="R9" s="15"/>
    </row>
    <row r="10" spans="1:18" s="6" customFormat="1" ht="15" customHeight="1">
      <c r="A10" s="33"/>
      <c r="B10" s="156" t="s">
        <v>10</v>
      </c>
      <c r="C10" s="38" t="s">
        <v>14</v>
      </c>
      <c r="D10" s="38" t="s">
        <v>12</v>
      </c>
      <c r="E10" s="38" t="s">
        <v>9</v>
      </c>
      <c r="F10" s="39" t="s">
        <v>24</v>
      </c>
      <c r="G10" s="37" t="s">
        <v>110</v>
      </c>
      <c r="H10" s="34"/>
      <c r="I10" s="40" t="s">
        <v>11</v>
      </c>
      <c r="J10" s="99"/>
      <c r="K10" s="99"/>
      <c r="L10" s="99"/>
      <c r="M10" s="99"/>
      <c r="N10" s="15"/>
      <c r="O10" s="15"/>
      <c r="P10" s="15"/>
      <c r="Q10" s="15"/>
      <c r="R10" s="15"/>
    </row>
    <row r="11" spans="1:18" s="6" customFormat="1" ht="15" customHeight="1">
      <c r="A11" s="32" t="s">
        <v>1</v>
      </c>
      <c r="B11" s="35"/>
      <c r="D11" s="99"/>
      <c r="E11" s="35"/>
      <c r="F11" s="99"/>
      <c r="G11" s="99"/>
      <c r="H11" s="15"/>
      <c r="I11" s="54">
        <f>F13-I12</f>
        <v>40.50101351122715</v>
      </c>
      <c r="J11" s="99"/>
      <c r="K11" s="99"/>
      <c r="L11" s="99"/>
      <c r="M11" s="99"/>
      <c r="N11" s="15"/>
      <c r="O11" s="15"/>
      <c r="P11" s="15"/>
      <c r="Q11" s="15"/>
      <c r="R11" s="15"/>
    </row>
    <row r="12" spans="1:18" s="6" customFormat="1" ht="15" customHeight="1">
      <c r="A12" s="32" t="s">
        <v>29</v>
      </c>
      <c r="B12" s="24">
        <v>40</v>
      </c>
      <c r="C12" s="25">
        <f>B12*10</f>
        <v>400</v>
      </c>
      <c r="D12" s="144">
        <f>1.0014822+0.0109025*B12-0.00002*(B12-24.5559)^2-9.7453*10^-7*(B12-24.5559)^3 + 1.0734*10^-9*(B12-24.5559)^4 + 6.751*10^-10*(B12-24.5559)^5</f>
        <v>1.4298761303410199</v>
      </c>
      <c r="E12" s="59">
        <f>C12*D12</f>
        <v>571.95045213640799</v>
      </c>
      <c r="F12" s="105"/>
      <c r="G12" s="62">
        <v>20.413</v>
      </c>
      <c r="H12" s="15"/>
      <c r="I12" s="154">
        <f>G12/E12*F13</f>
        <v>1.4989864887728532</v>
      </c>
      <c r="J12" s="99"/>
      <c r="K12" s="99"/>
      <c r="L12" s="99"/>
      <c r="M12" s="99"/>
      <c r="N12" s="15"/>
      <c r="O12" s="15"/>
      <c r="P12" s="15"/>
      <c r="Q12" s="15"/>
      <c r="R12" s="15"/>
    </row>
    <row r="13" spans="1:18" s="6" customFormat="1" ht="15" customHeight="1">
      <c r="A13" s="33" t="s">
        <v>5</v>
      </c>
      <c r="B13" s="34"/>
      <c r="C13" s="34"/>
      <c r="D13" s="100"/>
      <c r="E13" s="28"/>
      <c r="F13" s="103">
        <v>42</v>
      </c>
      <c r="G13" s="100"/>
      <c r="H13" s="34"/>
      <c r="I13" s="58"/>
      <c r="J13" s="99"/>
      <c r="K13" s="99"/>
      <c r="L13" s="99"/>
      <c r="M13" s="99"/>
      <c r="N13" s="15"/>
      <c r="O13" s="15"/>
      <c r="P13" s="15"/>
      <c r="Q13" s="15"/>
      <c r="R13" s="15"/>
    </row>
    <row r="14" spans="1:18" s="6" customFormat="1" ht="15" customHeight="1">
      <c r="A14" s="52"/>
      <c r="B14" s="15"/>
      <c r="C14" s="15"/>
      <c r="D14" s="15"/>
      <c r="E14" s="15"/>
      <c r="F14" s="15"/>
      <c r="G14" s="15"/>
      <c r="H14" s="15"/>
      <c r="I14" s="15"/>
      <c r="J14" s="15"/>
      <c r="K14" s="15"/>
      <c r="L14" s="15"/>
      <c r="M14" s="15"/>
      <c r="N14" s="15"/>
      <c r="O14" s="15"/>
      <c r="P14" s="15"/>
      <c r="Q14" s="15"/>
      <c r="R14" s="15"/>
    </row>
    <row r="15" spans="1:18" s="6" customFormat="1" ht="30.75" customHeight="1">
      <c r="A15" s="30"/>
      <c r="B15" s="159" t="s">
        <v>15</v>
      </c>
      <c r="C15" s="159"/>
      <c r="D15" s="159"/>
      <c r="E15" s="159"/>
      <c r="F15" s="158"/>
      <c r="G15" s="158"/>
      <c r="H15" s="163" t="s">
        <v>53</v>
      </c>
      <c r="I15" s="20" t="s">
        <v>16</v>
      </c>
      <c r="J15" s="15"/>
      <c r="K15" s="15"/>
      <c r="L15" s="15"/>
      <c r="M15" s="15"/>
      <c r="N15" s="15"/>
      <c r="O15" s="15"/>
      <c r="P15" s="15"/>
      <c r="Q15" s="15"/>
      <c r="R15" s="15"/>
    </row>
    <row r="16" spans="1:18" s="6" customFormat="1" ht="15" customHeight="1">
      <c r="A16" s="27"/>
      <c r="B16" s="156" t="s">
        <v>10</v>
      </c>
      <c r="C16" s="38" t="s">
        <v>14</v>
      </c>
      <c r="D16" s="38" t="s">
        <v>12</v>
      </c>
      <c r="E16" s="38" t="s">
        <v>9</v>
      </c>
      <c r="F16" s="39" t="s">
        <v>24</v>
      </c>
      <c r="G16" s="37" t="s">
        <v>112</v>
      </c>
      <c r="H16" s="164"/>
      <c r="I16" s="40" t="s">
        <v>11</v>
      </c>
      <c r="J16" s="15"/>
      <c r="K16" s="15"/>
      <c r="L16" s="15"/>
      <c r="M16" s="15"/>
      <c r="N16" s="15"/>
      <c r="O16" s="15"/>
      <c r="P16" s="15"/>
      <c r="Q16" s="15"/>
      <c r="R16" s="15"/>
    </row>
    <row r="17" spans="1:30" s="6" customFormat="1" ht="15" customHeight="1">
      <c r="A17" s="32" t="s">
        <v>1</v>
      </c>
      <c r="B17" s="35"/>
      <c r="C17" s="35"/>
      <c r="D17" s="35"/>
      <c r="F17" s="35"/>
      <c r="G17" s="35"/>
      <c r="H17" s="53"/>
      <c r="I17" s="54">
        <f>F19-I18</f>
        <v>40.501040604196085</v>
      </c>
      <c r="J17" s="15"/>
      <c r="K17" s="15"/>
      <c r="L17" s="15"/>
      <c r="M17" s="15"/>
      <c r="N17" s="15"/>
      <c r="O17" s="15"/>
      <c r="P17" s="15"/>
      <c r="Q17" s="15"/>
      <c r="R17" s="15"/>
    </row>
    <row r="18" spans="1:30" s="6" customFormat="1" ht="15" customHeight="1">
      <c r="A18" s="32" t="s">
        <v>29</v>
      </c>
      <c r="B18" s="24">
        <v>40</v>
      </c>
      <c r="C18" s="25">
        <f>B18*10</f>
        <v>400</v>
      </c>
      <c r="D18" s="144">
        <f>1.0014822+0.0109025*B18-0.00002*(B18-24.5559)^2-9.7453*10^-7*(B18-24.5559)^3 + 1.0734*10^-9*(B18-24.5559)^4 + 6.751*10^-10*(B18-24.5559)^5</f>
        <v>1.4298761303410199</v>
      </c>
      <c r="E18" s="59">
        <f>C18*D18</f>
        <v>571.95045213640799</v>
      </c>
      <c r="F18" s="105"/>
      <c r="G18" s="62">
        <v>2</v>
      </c>
      <c r="H18" s="144">
        <f>1.0014822+0.0109025*G18-0.00002*(G18-24.5559)^2-9.7453*10^-7*(G18-24.5559)^3 + 1.0734*10^-9*(G18-24.5559)^4 + 6.751*10^-10*(G18-24.5559)^5</f>
        <v>1.0206315525763887</v>
      </c>
      <c r="I18" s="54">
        <f>(G18*H18)/(B18*D18)*F19</f>
        <v>1.4989593958039156</v>
      </c>
      <c r="J18" s="15"/>
      <c r="K18" s="15"/>
      <c r="L18" s="15"/>
      <c r="M18" s="15"/>
      <c r="N18" s="15"/>
      <c r="O18" s="15"/>
      <c r="P18" s="15"/>
      <c r="Q18" s="15"/>
      <c r="R18" s="15"/>
    </row>
    <row r="19" spans="1:30" s="6" customFormat="1" ht="15" customHeight="1">
      <c r="A19" s="51" t="s">
        <v>5</v>
      </c>
      <c r="B19" s="34"/>
      <c r="C19" s="34"/>
      <c r="D19" s="100"/>
      <c r="E19" s="28"/>
      <c r="F19" s="103">
        <v>42</v>
      </c>
      <c r="G19" s="100"/>
      <c r="H19" s="100"/>
      <c r="I19" s="58"/>
      <c r="J19" s="15"/>
      <c r="K19" s="15"/>
      <c r="L19" s="15"/>
      <c r="M19" s="15"/>
      <c r="N19" s="15"/>
      <c r="O19" s="15"/>
      <c r="P19" s="15"/>
      <c r="Q19" s="15"/>
      <c r="R19" s="15"/>
    </row>
    <row r="20" spans="1:30" s="6" customFormat="1" ht="15" customHeight="1">
      <c r="A20" s="15"/>
      <c r="B20" s="15"/>
      <c r="C20" s="15"/>
      <c r="D20" s="15"/>
      <c r="E20" s="15"/>
      <c r="F20" s="15"/>
      <c r="G20" s="15"/>
      <c r="H20" s="15"/>
      <c r="I20" s="15"/>
      <c r="J20" s="15"/>
      <c r="K20" s="15"/>
      <c r="L20" s="15"/>
      <c r="M20" s="15"/>
      <c r="N20" s="15"/>
      <c r="O20" s="15"/>
      <c r="P20" s="15"/>
      <c r="Q20" s="15"/>
      <c r="R20" s="15"/>
    </row>
    <row r="21" spans="1:30" s="6" customFormat="1" ht="15" customHeight="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row>
    <row r="22" spans="1:30" s="6" customFormat="1" ht="45" customHeight="1">
      <c r="A22" s="186" t="s">
        <v>56</v>
      </c>
      <c r="B22" s="186"/>
      <c r="C22" s="186"/>
      <c r="D22" s="186"/>
      <c r="E22" s="186"/>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row>
    <row r="23" spans="1:30" s="6" customFormat="1" ht="15" customHeight="1">
      <c r="A23" s="185" t="s">
        <v>28</v>
      </c>
      <c r="B23" s="185"/>
      <c r="C23" s="185"/>
      <c r="D23" s="185"/>
      <c r="E23" s="18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row>
    <row r="24" spans="1:30" s="6" customFormat="1" ht="15" customHeight="1">
      <c r="A24" s="181" t="s">
        <v>18</v>
      </c>
      <c r="B24" s="181" t="s">
        <v>12</v>
      </c>
      <c r="C24" s="181" t="s">
        <v>20</v>
      </c>
      <c r="D24" s="187" t="s">
        <v>54</v>
      </c>
      <c r="E24" s="181" t="s">
        <v>40</v>
      </c>
      <c r="F24" s="181"/>
      <c r="G24" s="181"/>
      <c r="H24" s="181"/>
      <c r="I24" s="15"/>
      <c r="J24" s="15"/>
      <c r="K24" s="15"/>
      <c r="L24" s="15"/>
      <c r="M24" s="15"/>
      <c r="N24" s="15"/>
      <c r="O24" s="15"/>
      <c r="P24" s="15"/>
      <c r="Q24" s="15"/>
      <c r="R24" s="15"/>
      <c r="S24" s="15"/>
      <c r="T24" s="15"/>
      <c r="U24" s="15"/>
      <c r="V24" s="15"/>
      <c r="W24" s="15"/>
      <c r="X24" s="15"/>
      <c r="Y24" s="15"/>
      <c r="Z24" s="15"/>
      <c r="AA24" s="15"/>
      <c r="AB24" s="15"/>
      <c r="AC24" s="15"/>
      <c r="AD24" s="15"/>
    </row>
    <row r="25" spans="1:30" s="6" customFormat="1" ht="15" customHeight="1">
      <c r="A25" s="15">
        <v>0.159</v>
      </c>
      <c r="B25" s="15">
        <v>1</v>
      </c>
      <c r="C25" s="191">
        <f>1.0014822+0.0109025*A25-0.00002*(A25-24.5559)^2-9.7453*10^-7*(A25-24.5559)^3 + 1.0734*10^-9*(A25-24.5559)^4 + 6.751*10^-10*(A25-24.5559)^5</f>
        <v>1.0000081852600391</v>
      </c>
      <c r="D25" s="189">
        <f t="shared" ref="D25:D88" si="0">(C25-B25)/B25*100</f>
        <v>8.1852600390952546E-4</v>
      </c>
      <c r="E25" s="15">
        <f>ROUND(A25*10*B25,2)</f>
        <v>1.59</v>
      </c>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row>
    <row r="26" spans="1:30" s="6" customFormat="1" ht="15" customHeight="1">
      <c r="A26" s="15">
        <v>0.60199999999999998</v>
      </c>
      <c r="B26" s="15">
        <v>1.0049999999999999</v>
      </c>
      <c r="C26" s="191">
        <f t="shared" ref="C26:C89" si="1">1.0014822+0.0109025*A26-0.00002*(A26-24.5559)^2-9.7453*10^-7*(A26-24.5559)^3 + 1.0734*10^-9*(A26-24.5559)^4 + 6.751*10^-10*(A26-24.5559)^5</f>
        <v>1.0049934008050436</v>
      </c>
      <c r="D26" s="189">
        <f t="shared" si="0"/>
        <v>-6.5663631405665399E-4</v>
      </c>
      <c r="E26" s="15">
        <f t="shared" ref="E26:E89" si="2">ROUND(A26*10*B26,2)</f>
        <v>6.05</v>
      </c>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row>
    <row r="27" spans="1:30" s="6" customFormat="1" ht="15" customHeight="1">
      <c r="A27" s="15">
        <v>1.0449999999999999</v>
      </c>
      <c r="B27" s="15">
        <v>1.01</v>
      </c>
      <c r="C27" s="191">
        <f t="shared" si="1"/>
        <v>1.0099632783491792</v>
      </c>
      <c r="D27" s="189">
        <f t="shared" si="0"/>
        <v>-3.6358070119607401E-3</v>
      </c>
      <c r="E27" s="15">
        <f t="shared" si="2"/>
        <v>10.55</v>
      </c>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row>
    <row r="28" spans="1:30" s="6" customFormat="1" ht="15" customHeight="1">
      <c r="A28" s="15">
        <v>1.49</v>
      </c>
      <c r="B28" s="15">
        <v>1.0149999999999999</v>
      </c>
      <c r="C28" s="191">
        <f t="shared" si="1"/>
        <v>1.0149415850466168</v>
      </c>
      <c r="D28" s="189">
        <f t="shared" si="0"/>
        <v>-5.7551678209952044E-3</v>
      </c>
      <c r="E28" s="15">
        <f t="shared" si="2"/>
        <v>15.12</v>
      </c>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row>
    <row r="29" spans="1:30" s="6" customFormat="1" ht="15" customHeight="1">
      <c r="A29" s="15">
        <v>1.94</v>
      </c>
      <c r="B29" s="15">
        <v>1.02</v>
      </c>
      <c r="C29" s="191">
        <f t="shared" si="1"/>
        <v>1.01996294440115</v>
      </c>
      <c r="D29" s="189">
        <f t="shared" si="0"/>
        <v>-3.6329018480424679E-3</v>
      </c>
      <c r="E29" s="15">
        <f t="shared" si="2"/>
        <v>19.79</v>
      </c>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row>
    <row r="30" spans="1:30" s="6" customFormat="1" ht="15" customHeight="1">
      <c r="A30" s="15">
        <v>2.39</v>
      </c>
      <c r="B30" s="15">
        <v>1.0249999999999999</v>
      </c>
      <c r="C30" s="191">
        <f t="shared" si="1"/>
        <v>1.0249726826586645</v>
      </c>
      <c r="D30" s="189">
        <f t="shared" si="0"/>
        <v>-2.6651064717493726E-3</v>
      </c>
      <c r="E30" s="15">
        <f t="shared" si="2"/>
        <v>24.5</v>
      </c>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row>
    <row r="31" spans="1:30" s="6" customFormat="1" ht="15" customHeight="1">
      <c r="A31" s="15">
        <v>2.84</v>
      </c>
      <c r="B31" s="15">
        <v>1.03</v>
      </c>
      <c r="C31" s="191">
        <f t="shared" si="1"/>
        <v>1.0299720651650206</v>
      </c>
      <c r="D31" s="189">
        <f t="shared" si="0"/>
        <v>-2.7121199009151622E-3</v>
      </c>
      <c r="E31" s="15">
        <f t="shared" si="2"/>
        <v>29.25</v>
      </c>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row>
    <row r="32" spans="1:30" s="6" customFormat="1" ht="15" customHeight="1">
      <c r="A32" s="15">
        <v>3.29</v>
      </c>
      <c r="B32" s="15">
        <v>1.0349999999999999</v>
      </c>
      <c r="C32" s="191">
        <f t="shared" si="1"/>
        <v>1.0349622846873843</v>
      </c>
      <c r="D32" s="189">
        <f t="shared" si="0"/>
        <v>-3.6439915570675666E-3</v>
      </c>
      <c r="E32" s="15">
        <f t="shared" si="2"/>
        <v>34.049999999999997</v>
      </c>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row>
    <row r="33" spans="1:30" s="6" customFormat="1" ht="15" customHeight="1">
      <c r="A33" s="15">
        <v>3.7450000000000001</v>
      </c>
      <c r="B33" s="15">
        <v>1.04</v>
      </c>
      <c r="C33" s="191">
        <f t="shared" si="1"/>
        <v>1.0399997793004276</v>
      </c>
      <c r="D33" s="189">
        <f t="shared" si="0"/>
        <v>-2.1221112730310884E-5</v>
      </c>
      <c r="E33" s="15">
        <f t="shared" si="2"/>
        <v>38.950000000000003</v>
      </c>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row>
    <row r="34" spans="1:30" s="6" customFormat="1" ht="15" customHeight="1">
      <c r="A34" s="15">
        <v>4.2</v>
      </c>
      <c r="B34" s="15">
        <v>1.0449999999999999</v>
      </c>
      <c r="C34" s="191">
        <f t="shared" si="1"/>
        <v>1.0450301399564346</v>
      </c>
      <c r="D34" s="189">
        <f t="shared" si="0"/>
        <v>2.8842063573816549E-3</v>
      </c>
      <c r="E34" s="15">
        <f t="shared" si="2"/>
        <v>43.89</v>
      </c>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row>
    <row r="35" spans="1:30" s="6" customFormat="1" ht="15" customHeight="1">
      <c r="A35" s="15">
        <v>4.6550000000000002</v>
      </c>
      <c r="B35" s="15">
        <v>1.05</v>
      </c>
      <c r="C35" s="191">
        <f t="shared" si="1"/>
        <v>1.0500543826659439</v>
      </c>
      <c r="D35" s="189">
        <f t="shared" si="0"/>
        <v>5.1793015184590065E-3</v>
      </c>
      <c r="E35" s="15">
        <f t="shared" si="2"/>
        <v>48.88</v>
      </c>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row>
    <row r="36" spans="1:30" s="6" customFormat="1" ht="15" customHeight="1">
      <c r="A36" s="15">
        <v>5.1100000000000003</v>
      </c>
      <c r="B36" s="15">
        <v>1.0549999999999999</v>
      </c>
      <c r="C36" s="191">
        <f t="shared" si="1"/>
        <v>1.0550734538654574</v>
      </c>
      <c r="D36" s="189">
        <f t="shared" si="0"/>
        <v>6.962451702125976E-3</v>
      </c>
      <c r="E36" s="15">
        <f t="shared" si="2"/>
        <v>53.91</v>
      </c>
      <c r="F36" s="15"/>
      <c r="G36" s="15" t="s">
        <v>94</v>
      </c>
      <c r="H36" s="15"/>
      <c r="I36" s="15"/>
      <c r="J36" s="15"/>
      <c r="K36" s="15"/>
      <c r="L36" s="15"/>
      <c r="M36" s="15"/>
      <c r="N36" s="15"/>
      <c r="O36" s="15"/>
      <c r="P36" s="15"/>
      <c r="Q36" s="15"/>
      <c r="R36" s="15"/>
      <c r="S36" s="15"/>
      <c r="T36" s="15"/>
      <c r="U36" s="15"/>
      <c r="V36" s="15"/>
      <c r="W36" s="15"/>
      <c r="X36" s="15"/>
      <c r="Y36" s="15"/>
      <c r="Z36" s="15"/>
      <c r="AA36" s="15"/>
      <c r="AB36" s="15"/>
      <c r="AC36" s="15"/>
      <c r="AD36" s="15"/>
    </row>
    <row r="37" spans="1:30" s="6" customFormat="1" ht="15" customHeight="1">
      <c r="A37" s="15">
        <v>5.56</v>
      </c>
      <c r="B37" s="15">
        <v>1.06</v>
      </c>
      <c r="C37" s="191">
        <f t="shared" si="1"/>
        <v>1.0600331448891016</v>
      </c>
      <c r="D37" s="189">
        <f t="shared" si="0"/>
        <v>3.1268763303353873E-3</v>
      </c>
      <c r="E37" s="15">
        <f t="shared" si="2"/>
        <v>58.94</v>
      </c>
      <c r="F37" s="15"/>
      <c r="G37" s="15" t="s">
        <v>95</v>
      </c>
      <c r="H37" s="15"/>
      <c r="I37" s="15"/>
      <c r="J37" s="15"/>
      <c r="K37" s="15"/>
      <c r="L37" s="15"/>
      <c r="M37" s="15"/>
      <c r="N37" s="15"/>
      <c r="O37" s="15"/>
      <c r="P37" s="15"/>
      <c r="Q37" s="15"/>
      <c r="R37" s="15"/>
      <c r="S37" s="15"/>
      <c r="T37" s="15"/>
      <c r="U37" s="15"/>
      <c r="V37" s="15"/>
      <c r="W37" s="15"/>
      <c r="X37" s="15"/>
      <c r="Y37" s="15"/>
      <c r="Z37" s="15"/>
      <c r="AA37" s="15"/>
      <c r="AB37" s="15"/>
      <c r="AC37" s="15"/>
      <c r="AD37" s="15"/>
    </row>
    <row r="38" spans="1:30" s="6" customFormat="1" ht="15" customHeight="1">
      <c r="A38" s="15">
        <v>6.02</v>
      </c>
      <c r="B38" s="15">
        <v>1.0649999999999999</v>
      </c>
      <c r="C38" s="191">
        <f t="shared" si="1"/>
        <v>1.0650995290892129</v>
      </c>
      <c r="D38" s="189">
        <f t="shared" si="0"/>
        <v>9.3454543861931881E-3</v>
      </c>
      <c r="E38" s="15">
        <f t="shared" si="2"/>
        <v>64.11</v>
      </c>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row>
    <row r="39" spans="1:30" s="6" customFormat="1" ht="15" customHeight="1">
      <c r="A39" s="15">
        <v>6.47</v>
      </c>
      <c r="B39" s="15">
        <v>1.07</v>
      </c>
      <c r="C39" s="191">
        <f t="shared" si="1"/>
        <v>1.0700530655132714</v>
      </c>
      <c r="D39" s="189">
        <f t="shared" si="0"/>
        <v>4.9593937636759934E-3</v>
      </c>
      <c r="E39" s="15">
        <f t="shared" si="2"/>
        <v>69.23</v>
      </c>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row>
    <row r="40" spans="1:30" s="6" customFormat="1" ht="15" customHeight="1">
      <c r="A40" s="15">
        <v>6.93</v>
      </c>
      <c r="B40" s="15">
        <v>1.075</v>
      </c>
      <c r="C40" s="191">
        <f t="shared" si="1"/>
        <v>1.0751146056719614</v>
      </c>
      <c r="D40" s="189">
        <f t="shared" si="0"/>
        <v>1.0660992740597284E-2</v>
      </c>
      <c r="E40" s="15">
        <f t="shared" si="2"/>
        <v>74.5</v>
      </c>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row>
    <row r="41" spans="1:30" s="6" customFormat="1" ht="15" customHeight="1">
      <c r="A41" s="15">
        <v>7.38</v>
      </c>
      <c r="B41" s="15">
        <v>1.08</v>
      </c>
      <c r="C41" s="191">
        <f t="shared" si="1"/>
        <v>1.0800646961018612</v>
      </c>
      <c r="D41" s="189">
        <f t="shared" si="0"/>
        <v>5.9903798019542457E-3</v>
      </c>
      <c r="E41" s="15">
        <f t="shared" si="2"/>
        <v>79.7</v>
      </c>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row>
    <row r="42" spans="1:30" s="6" customFormat="1" ht="15" customHeight="1">
      <c r="A42" s="15">
        <v>7.83</v>
      </c>
      <c r="B42" s="15">
        <v>1.085</v>
      </c>
      <c r="C42" s="191">
        <f t="shared" si="1"/>
        <v>1.085013934348096</v>
      </c>
      <c r="D42" s="189">
        <f t="shared" si="0"/>
        <v>1.284271713921218E-3</v>
      </c>
      <c r="E42" s="15">
        <f t="shared" si="2"/>
        <v>84.96</v>
      </c>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row>
    <row r="43" spans="1:30" s="6" customFormat="1" ht="15" customHeight="1">
      <c r="A43" s="15">
        <v>8.2799999999999994</v>
      </c>
      <c r="B43" s="15">
        <v>1.0900000000000001</v>
      </c>
      <c r="C43" s="191">
        <f t="shared" si="1"/>
        <v>1.089962808558111</v>
      </c>
      <c r="D43" s="189">
        <f t="shared" si="0"/>
        <v>-3.4120588889057666E-3</v>
      </c>
      <c r="E43" s="15">
        <f t="shared" si="2"/>
        <v>90.25</v>
      </c>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row>
    <row r="44" spans="1:30" s="6" customFormat="1" ht="15" customHeight="1">
      <c r="A44" s="15">
        <v>8.74</v>
      </c>
      <c r="B44" s="15">
        <v>1.095</v>
      </c>
      <c r="C44" s="191">
        <f t="shared" si="1"/>
        <v>1.0950217327037635</v>
      </c>
      <c r="D44" s="189">
        <f t="shared" si="0"/>
        <v>1.9847218048847908E-3</v>
      </c>
      <c r="E44" s="15">
        <f t="shared" si="2"/>
        <v>95.7</v>
      </c>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row>
    <row r="45" spans="1:30" s="6" customFormat="1" ht="15" customHeight="1">
      <c r="A45" s="15">
        <v>9.19</v>
      </c>
      <c r="B45" s="15">
        <v>1.1000000000000001</v>
      </c>
      <c r="C45" s="191">
        <f t="shared" si="1"/>
        <v>1.0999711406815982</v>
      </c>
      <c r="D45" s="189">
        <f t="shared" si="0"/>
        <v>-2.6235744001734669E-3</v>
      </c>
      <c r="E45" s="15">
        <f t="shared" si="2"/>
        <v>101.09</v>
      </c>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row>
    <row r="46" spans="1:30" s="6" customFormat="1" ht="15" customHeight="1">
      <c r="A46" s="15">
        <v>9.6449999999999996</v>
      </c>
      <c r="B46" s="15">
        <v>1.105</v>
      </c>
      <c r="C46" s="191">
        <f t="shared" si="1"/>
        <v>1.104976342407302</v>
      </c>
      <c r="D46" s="189">
        <f t="shared" si="0"/>
        <v>-2.140958615199686E-3</v>
      </c>
      <c r="E46" s="15">
        <f t="shared" si="2"/>
        <v>106.58</v>
      </c>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row>
    <row r="47" spans="1:30" s="6" customFormat="1" ht="15" customHeight="1">
      <c r="A47" s="15">
        <v>10.1</v>
      </c>
      <c r="B47" s="15">
        <v>1.1100000000000001</v>
      </c>
      <c r="C47" s="191">
        <f t="shared" si="1"/>
        <v>1.1099826347723327</v>
      </c>
      <c r="D47" s="189">
        <f t="shared" si="0"/>
        <v>-1.5644349249888611E-3</v>
      </c>
      <c r="E47" s="15">
        <f t="shared" si="2"/>
        <v>112.11</v>
      </c>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row>
    <row r="48" spans="1:30" s="6" customFormat="1" ht="15" customHeight="1">
      <c r="A48" s="15">
        <v>10.555</v>
      </c>
      <c r="B48" s="15">
        <v>1.115</v>
      </c>
      <c r="C48" s="191">
        <f t="shared" si="1"/>
        <v>1.1149902541938339</v>
      </c>
      <c r="D48" s="189">
        <f t="shared" si="0"/>
        <v>-8.7406333328105652E-4</v>
      </c>
      <c r="E48" s="15">
        <f t="shared" si="2"/>
        <v>117.69</v>
      </c>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row>
    <row r="49" spans="1:30" s="6" customFormat="1" ht="15" customHeight="1">
      <c r="A49" s="15">
        <v>11.01</v>
      </c>
      <c r="B49" s="15">
        <v>1.1200000000000001</v>
      </c>
      <c r="C49" s="191">
        <f t="shared" si="1"/>
        <v>1.1199993880004309</v>
      </c>
      <c r="D49" s="189">
        <f t="shared" si="0"/>
        <v>-5.4642818682536026E-5</v>
      </c>
      <c r="E49" s="15">
        <f t="shared" si="2"/>
        <v>123.31</v>
      </c>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row>
    <row r="50" spans="1:30" s="6" customFormat="1" ht="15" customHeight="1">
      <c r="A50" s="15">
        <v>11.46</v>
      </c>
      <c r="B50" s="15">
        <v>1.125</v>
      </c>
      <c r="C50" s="191">
        <f t="shared" si="1"/>
        <v>1.1249551030391238</v>
      </c>
      <c r="D50" s="189">
        <f t="shared" si="0"/>
        <v>-3.9908409667709244E-3</v>
      </c>
      <c r="E50" s="15">
        <f t="shared" si="2"/>
        <v>128.93</v>
      </c>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row>
    <row r="51" spans="1:30" s="6" customFormat="1" ht="15" customHeight="1">
      <c r="A51" s="15">
        <v>11.92</v>
      </c>
      <c r="B51" s="15">
        <v>1.1299999999999999</v>
      </c>
      <c r="C51" s="191">
        <f t="shared" si="1"/>
        <v>1.1300227121197077</v>
      </c>
      <c r="D51" s="189">
        <f t="shared" si="0"/>
        <v>2.0099220980384996E-3</v>
      </c>
      <c r="E51" s="15">
        <f t="shared" si="2"/>
        <v>134.69999999999999</v>
      </c>
      <c r="F51" s="15"/>
      <c r="G51" s="15" t="s">
        <v>96</v>
      </c>
      <c r="H51" s="15"/>
      <c r="I51" s="15"/>
      <c r="J51" s="15"/>
      <c r="K51" s="15"/>
      <c r="L51" s="15"/>
      <c r="M51" s="15"/>
      <c r="N51" s="15"/>
      <c r="O51" s="15"/>
      <c r="P51" s="15"/>
      <c r="Q51" s="15"/>
      <c r="R51" s="15"/>
      <c r="S51" s="15"/>
      <c r="T51" s="15"/>
      <c r="U51" s="15"/>
      <c r="V51" s="15"/>
      <c r="W51" s="15"/>
      <c r="X51" s="15"/>
      <c r="Y51" s="15"/>
      <c r="Z51" s="15"/>
      <c r="AA51" s="15"/>
      <c r="AB51" s="15"/>
      <c r="AC51" s="15"/>
      <c r="AD51" s="15"/>
    </row>
    <row r="52" spans="1:30" s="6" customFormat="1" ht="15" customHeight="1">
      <c r="A52" s="15">
        <v>12.37</v>
      </c>
      <c r="B52" s="15">
        <v>1.135</v>
      </c>
      <c r="C52" s="191">
        <f t="shared" si="1"/>
        <v>1.134981933465669</v>
      </c>
      <c r="D52" s="189">
        <f t="shared" si="0"/>
        <v>-1.5917651392957826E-3</v>
      </c>
      <c r="E52" s="15">
        <f t="shared" si="2"/>
        <v>140.4</v>
      </c>
      <c r="F52" s="15"/>
      <c r="G52" s="15" t="s">
        <v>97</v>
      </c>
      <c r="H52" s="15"/>
      <c r="I52" s="15"/>
      <c r="J52" s="15"/>
      <c r="K52" s="15"/>
      <c r="L52" s="15"/>
      <c r="M52" s="15"/>
      <c r="N52" s="15"/>
      <c r="O52" s="15"/>
      <c r="P52" s="15"/>
      <c r="Q52" s="15"/>
      <c r="R52" s="15"/>
      <c r="S52" s="15"/>
      <c r="T52" s="15"/>
      <c r="U52" s="15"/>
      <c r="V52" s="15"/>
      <c r="W52" s="15"/>
      <c r="X52" s="15"/>
      <c r="Y52" s="15"/>
      <c r="Z52" s="15"/>
      <c r="AA52" s="15"/>
      <c r="AB52" s="15"/>
      <c r="AC52" s="15"/>
      <c r="AD52" s="15"/>
    </row>
    <row r="53" spans="1:30" s="6" customFormat="1" ht="15" customHeight="1">
      <c r="A53" s="15">
        <v>12.83</v>
      </c>
      <c r="B53" s="15">
        <v>1.1399999999999999</v>
      </c>
      <c r="C53" s="191">
        <f t="shared" si="1"/>
        <v>1.1400531840217694</v>
      </c>
      <c r="D53" s="189">
        <f t="shared" si="0"/>
        <v>4.6652650674964061E-3</v>
      </c>
      <c r="E53" s="15">
        <f t="shared" si="2"/>
        <v>146.26</v>
      </c>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row>
    <row r="54" spans="1:30" s="6" customFormat="1" ht="15" customHeight="1">
      <c r="A54" s="15">
        <v>13.28</v>
      </c>
      <c r="B54" s="15">
        <v>1.145</v>
      </c>
      <c r="C54" s="191">
        <f t="shared" si="1"/>
        <v>1.1450159409374518</v>
      </c>
      <c r="D54" s="189">
        <f t="shared" si="0"/>
        <v>1.3922216115135764E-3</v>
      </c>
      <c r="E54" s="15">
        <f t="shared" si="2"/>
        <v>152.06</v>
      </c>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row>
    <row r="55" spans="1:30" s="6" customFormat="1" ht="15" customHeight="1">
      <c r="A55" s="15">
        <v>13.73</v>
      </c>
      <c r="B55" s="15">
        <v>1.1499999999999999</v>
      </c>
      <c r="C55" s="191">
        <f t="shared" si="1"/>
        <v>1.149980357819987</v>
      </c>
      <c r="D55" s="189">
        <f t="shared" si="0"/>
        <v>-1.7080156532987291E-3</v>
      </c>
      <c r="E55" s="15">
        <f t="shared" si="2"/>
        <v>157.9</v>
      </c>
      <c r="F55" s="15"/>
      <c r="G55" s="130" t="s">
        <v>52</v>
      </c>
      <c r="H55" s="15"/>
      <c r="I55" s="15"/>
      <c r="J55" s="15"/>
      <c r="K55" s="15"/>
      <c r="L55" s="15"/>
      <c r="M55" s="15"/>
      <c r="N55" s="15"/>
      <c r="O55" s="15"/>
      <c r="P55" s="15"/>
      <c r="Q55" s="15"/>
      <c r="R55" s="15"/>
      <c r="S55" s="15"/>
      <c r="T55" s="15"/>
      <c r="U55" s="15"/>
      <c r="V55" s="15"/>
      <c r="W55" s="15"/>
      <c r="X55" s="15"/>
      <c r="Y55" s="15"/>
      <c r="Z55" s="15"/>
      <c r="AA55" s="15"/>
      <c r="AB55" s="15"/>
      <c r="AC55" s="15"/>
      <c r="AD55" s="15"/>
    </row>
    <row r="56" spans="1:30" s="6" customFormat="1" ht="15" customHeight="1">
      <c r="A56" s="15">
        <v>14.18</v>
      </c>
      <c r="B56" s="15">
        <v>1.155</v>
      </c>
      <c r="C56" s="191">
        <f t="shared" si="1"/>
        <v>1.154946326856773</v>
      </c>
      <c r="D56" s="189">
        <f t="shared" si="0"/>
        <v>-4.6470253876205762E-3</v>
      </c>
      <c r="E56" s="15">
        <f t="shared" si="2"/>
        <v>163.78</v>
      </c>
      <c r="F56" s="15"/>
      <c r="G56" s="15" t="s">
        <v>41</v>
      </c>
      <c r="H56" s="15"/>
      <c r="I56" s="15"/>
      <c r="J56" s="15"/>
      <c r="K56" s="15"/>
      <c r="L56" s="15"/>
      <c r="M56" s="15"/>
      <c r="N56" s="15"/>
      <c r="O56" s="15"/>
      <c r="P56" s="15"/>
      <c r="Q56" s="15"/>
      <c r="R56" s="15"/>
      <c r="S56" s="15"/>
      <c r="T56" s="15"/>
      <c r="U56" s="15"/>
      <c r="V56" s="15"/>
      <c r="W56" s="15"/>
      <c r="X56" s="15"/>
      <c r="Y56" s="15"/>
      <c r="Z56" s="15"/>
      <c r="AA56" s="15"/>
      <c r="AB56" s="15"/>
      <c r="AC56" s="15"/>
      <c r="AD56" s="15"/>
    </row>
    <row r="57" spans="1:30" s="6" customFormat="1" ht="15" customHeight="1">
      <c r="A57" s="15">
        <v>14.64</v>
      </c>
      <c r="B57" s="15">
        <v>1.1599999999999999</v>
      </c>
      <c r="C57" s="191">
        <f t="shared" si="1"/>
        <v>1.160024106236959</v>
      </c>
      <c r="D57" s="189">
        <f t="shared" si="0"/>
        <v>2.078123875778594E-3</v>
      </c>
      <c r="E57" s="15">
        <f t="shared" si="2"/>
        <v>169.82</v>
      </c>
      <c r="F57" s="15"/>
      <c r="G57" s="15"/>
      <c r="H57" s="15" t="s">
        <v>42</v>
      </c>
      <c r="I57" s="15"/>
      <c r="J57" s="15"/>
      <c r="K57" s="15"/>
      <c r="L57" s="15"/>
      <c r="M57" s="15"/>
      <c r="N57" s="15"/>
      <c r="O57" s="15"/>
      <c r="P57" s="15"/>
      <c r="Q57" s="15"/>
      <c r="R57" s="15"/>
      <c r="S57" s="15"/>
      <c r="T57" s="15"/>
      <c r="U57" s="15"/>
      <c r="V57" s="15"/>
      <c r="W57" s="15"/>
      <c r="X57" s="15"/>
      <c r="Y57" s="15"/>
      <c r="Z57" s="15"/>
      <c r="AA57" s="15"/>
      <c r="AB57" s="15"/>
      <c r="AC57" s="15"/>
      <c r="AD57" s="15"/>
    </row>
    <row r="58" spans="1:30" s="6" customFormat="1" ht="15" customHeight="1">
      <c r="A58" s="15">
        <v>15.09</v>
      </c>
      <c r="B58" s="15">
        <v>1.165</v>
      </c>
      <c r="C58" s="191">
        <f t="shared" si="1"/>
        <v>1.1649927431694413</v>
      </c>
      <c r="D58" s="189">
        <f t="shared" si="0"/>
        <v>-6.2290391061703182E-4</v>
      </c>
      <c r="E58" s="15">
        <f t="shared" si="2"/>
        <v>175.8</v>
      </c>
      <c r="F58" s="15"/>
      <c r="G58" s="50"/>
      <c r="H58" s="15" t="s">
        <v>43</v>
      </c>
      <c r="I58" s="15" t="s">
        <v>44</v>
      </c>
      <c r="J58" s="15" t="s">
        <v>45</v>
      </c>
      <c r="K58" s="15" t="s">
        <v>46</v>
      </c>
      <c r="L58" s="15" t="s">
        <v>47</v>
      </c>
      <c r="M58" s="15" t="s">
        <v>48</v>
      </c>
      <c r="N58" s="15" t="s">
        <v>49</v>
      </c>
      <c r="O58" s="15"/>
      <c r="P58" s="15"/>
      <c r="Q58" s="15"/>
      <c r="R58" s="15"/>
      <c r="S58" s="15"/>
      <c r="T58" s="15"/>
      <c r="U58" s="15"/>
      <c r="V58" s="15"/>
      <c r="W58" s="15"/>
      <c r="X58" s="15"/>
      <c r="Y58" s="15"/>
      <c r="Z58" s="15"/>
      <c r="AA58" s="15"/>
      <c r="AB58" s="15"/>
      <c r="AC58" s="15"/>
      <c r="AD58" s="15"/>
    </row>
    <row r="59" spans="1:30" s="6" customFormat="1" ht="15" customHeight="1">
      <c r="A59" s="15">
        <v>15.54</v>
      </c>
      <c r="B59" s="15">
        <v>1.17</v>
      </c>
      <c r="C59" s="191">
        <f t="shared" si="1"/>
        <v>1.1699624003801583</v>
      </c>
      <c r="D59" s="189">
        <f t="shared" si="0"/>
        <v>-3.2136427215061318E-3</v>
      </c>
      <c r="E59" s="15">
        <f t="shared" si="2"/>
        <v>181.82</v>
      </c>
      <c r="F59" s="15"/>
      <c r="G59" s="15" t="s">
        <v>50</v>
      </c>
      <c r="H59" s="15" t="s">
        <v>51</v>
      </c>
      <c r="I59" s="15"/>
      <c r="J59" s="15"/>
      <c r="K59" s="15"/>
      <c r="L59" s="15"/>
      <c r="M59" s="15"/>
      <c r="N59" s="15"/>
      <c r="O59" s="15"/>
      <c r="P59" s="15"/>
      <c r="Q59" s="15"/>
      <c r="R59" s="15"/>
      <c r="S59" s="15"/>
      <c r="T59" s="15"/>
      <c r="U59" s="15"/>
      <c r="V59" s="15"/>
      <c r="W59" s="15"/>
      <c r="X59" s="15"/>
      <c r="Y59" s="15"/>
      <c r="Z59" s="15"/>
      <c r="AA59" s="15"/>
      <c r="AB59" s="15"/>
      <c r="AC59" s="15"/>
      <c r="AD59" s="15"/>
    </row>
    <row r="60" spans="1:30" s="6" customFormat="1" ht="15" customHeight="1">
      <c r="A60" s="15">
        <v>15.99</v>
      </c>
      <c r="B60" s="15">
        <v>1.175</v>
      </c>
      <c r="C60" s="191">
        <f t="shared" si="1"/>
        <v>1.1749328387378857</v>
      </c>
      <c r="D60" s="189">
        <f t="shared" si="0"/>
        <v>-5.7158520948398309E-3</v>
      </c>
      <c r="E60" s="15">
        <f t="shared" si="2"/>
        <v>187.88</v>
      </c>
      <c r="F60" s="15"/>
      <c r="G60" s="15">
        <v>1</v>
      </c>
      <c r="H60" s="15">
        <v>1.0124</v>
      </c>
      <c r="I60" s="15">
        <v>1.01065</v>
      </c>
      <c r="J60" s="15">
        <v>1.0095000000000001</v>
      </c>
      <c r="K60" s="15">
        <v>1.0033000000000001</v>
      </c>
      <c r="L60" s="15">
        <v>0.99409999999999998</v>
      </c>
      <c r="M60" s="15">
        <v>0.98240000000000005</v>
      </c>
      <c r="N60" s="15">
        <v>0.96930000000000005</v>
      </c>
      <c r="O60" s="15"/>
      <c r="P60" s="15"/>
      <c r="Q60" s="15"/>
      <c r="R60" s="15"/>
      <c r="S60" s="15"/>
      <c r="T60" s="15"/>
      <c r="U60" s="15"/>
      <c r="V60" s="15"/>
      <c r="W60" s="15"/>
      <c r="X60" s="15"/>
      <c r="Y60" s="15"/>
      <c r="Z60" s="15"/>
      <c r="AA60" s="15"/>
      <c r="AB60" s="15"/>
      <c r="AC60" s="15"/>
      <c r="AD60" s="15"/>
    </row>
    <row r="61" spans="1:30" s="6" customFormat="1" ht="15" customHeight="1">
      <c r="A61" s="15">
        <v>16.440000000000001</v>
      </c>
      <c r="B61" s="15">
        <v>1.18</v>
      </c>
      <c r="C61" s="191">
        <f t="shared" si="1"/>
        <v>1.1799037902169822</v>
      </c>
      <c r="D61" s="189">
        <f t="shared" si="0"/>
        <v>-8.1533714421796605E-3</v>
      </c>
      <c r="E61" s="15">
        <f t="shared" si="2"/>
        <v>193.99</v>
      </c>
      <c r="F61" s="15"/>
      <c r="G61" s="15">
        <v>2</v>
      </c>
      <c r="H61" s="15">
        <v>1.0244</v>
      </c>
      <c r="I61" s="15">
        <v>1.0219800000000001</v>
      </c>
      <c r="J61" s="15">
        <v>1.0206999999999999</v>
      </c>
      <c r="K61" s="15">
        <v>1.0139</v>
      </c>
      <c r="L61" s="15">
        <v>1.0044999999999999</v>
      </c>
      <c r="M61" s="15">
        <v>0.9929</v>
      </c>
      <c r="N61" s="15">
        <v>0.97970000000000002</v>
      </c>
      <c r="O61" s="15"/>
      <c r="P61" s="15"/>
      <c r="Q61" s="15"/>
      <c r="R61" s="15"/>
      <c r="S61" s="15"/>
      <c r="T61" s="15"/>
      <c r="U61" s="15"/>
      <c r="V61" s="15"/>
      <c r="W61" s="15"/>
      <c r="X61" s="15"/>
      <c r="Y61" s="15"/>
      <c r="Z61" s="15"/>
      <c r="AA61" s="15"/>
      <c r="AB61" s="15"/>
      <c r="AC61" s="15"/>
      <c r="AD61" s="15"/>
    </row>
    <row r="62" spans="1:30" s="6" customFormat="1" ht="15" customHeight="1">
      <c r="A62" s="15">
        <v>16.89</v>
      </c>
      <c r="B62" s="15">
        <v>1.1850000000000001</v>
      </c>
      <c r="C62" s="191">
        <f t="shared" si="1"/>
        <v>1.1848749593922865</v>
      </c>
      <c r="D62" s="189">
        <f t="shared" si="0"/>
        <v>-1.0551950018022518E-2</v>
      </c>
      <c r="E62" s="15">
        <f t="shared" si="2"/>
        <v>200.15</v>
      </c>
      <c r="F62" s="15"/>
      <c r="G62" s="15">
        <v>4</v>
      </c>
      <c r="H62" s="15">
        <v>1.0482</v>
      </c>
      <c r="I62" s="15">
        <v>1.0444100000000001</v>
      </c>
      <c r="J62" s="15">
        <v>1.0427999999999999</v>
      </c>
      <c r="K62" s="15">
        <v>1.0351999999999999</v>
      </c>
      <c r="L62" s="15">
        <v>1.0254000000000001</v>
      </c>
      <c r="M62" s="15">
        <v>1.0139</v>
      </c>
      <c r="N62" s="15">
        <v>1.0008999999999999</v>
      </c>
      <c r="O62" s="15"/>
      <c r="P62" s="15"/>
      <c r="Q62" s="15"/>
      <c r="R62" s="15"/>
      <c r="S62" s="15"/>
      <c r="T62" s="15"/>
      <c r="U62" s="15"/>
      <c r="V62" s="15"/>
      <c r="W62" s="15"/>
      <c r="X62" s="15"/>
      <c r="Y62" s="15"/>
      <c r="Z62" s="15"/>
      <c r="AA62" s="15"/>
      <c r="AB62" s="15"/>
      <c r="AC62" s="15"/>
      <c r="AD62" s="15"/>
    </row>
    <row r="63" spans="1:30" s="6" customFormat="1" ht="15" customHeight="1">
      <c r="A63" s="15">
        <v>17.344999999999999</v>
      </c>
      <c r="B63" s="15">
        <v>1.19</v>
      </c>
      <c r="C63" s="191">
        <f t="shared" si="1"/>
        <v>1.1899012571334036</v>
      </c>
      <c r="D63" s="189">
        <f t="shared" si="0"/>
        <v>-8.2977198820496437E-3</v>
      </c>
      <c r="E63" s="15">
        <f t="shared" si="2"/>
        <v>206.41</v>
      </c>
      <c r="F63" s="15"/>
      <c r="G63" s="15">
        <v>8</v>
      </c>
      <c r="H63" s="15">
        <v>1.0943000000000001</v>
      </c>
      <c r="I63" s="15">
        <v>1.08887</v>
      </c>
      <c r="J63" s="15">
        <v>1.0869</v>
      </c>
      <c r="K63" s="15">
        <v>1.0780000000000001</v>
      </c>
      <c r="L63" s="15">
        <v>1.0676000000000001</v>
      </c>
      <c r="M63" s="15">
        <v>1.056</v>
      </c>
      <c r="N63" s="15">
        <v>1.0431999999999999</v>
      </c>
      <c r="O63" s="15"/>
      <c r="P63" s="15"/>
      <c r="Q63" s="15"/>
      <c r="R63" s="15"/>
      <c r="S63" s="15"/>
      <c r="T63" s="15"/>
      <c r="U63" s="15"/>
      <c r="V63" s="15"/>
      <c r="W63" s="15"/>
      <c r="X63" s="15"/>
      <c r="Y63" s="15"/>
      <c r="Z63" s="15"/>
      <c r="AA63" s="15"/>
      <c r="AB63" s="15"/>
      <c r="AC63" s="15"/>
      <c r="AD63" s="15"/>
    </row>
    <row r="64" spans="1:30" s="6" customFormat="1" ht="15" customHeight="1">
      <c r="A64" s="15">
        <v>17.8</v>
      </c>
      <c r="B64" s="15">
        <v>1.1950000000000001</v>
      </c>
      <c r="C64" s="191">
        <f t="shared" si="1"/>
        <v>1.1949270913544918</v>
      </c>
      <c r="D64" s="189">
        <f t="shared" si="0"/>
        <v>-6.1011418835347792E-3</v>
      </c>
      <c r="E64" s="15">
        <f t="shared" si="2"/>
        <v>212.71</v>
      </c>
      <c r="F64" s="15"/>
      <c r="G64" s="15">
        <v>12</v>
      </c>
      <c r="H64" s="15">
        <v>1.1398999999999999</v>
      </c>
      <c r="I64" s="15">
        <v>1.13327</v>
      </c>
      <c r="J64" s="15">
        <v>1.1309</v>
      </c>
      <c r="K64" s="15">
        <v>1.121</v>
      </c>
      <c r="L64" s="15">
        <v>1.1101000000000001</v>
      </c>
      <c r="M64" s="15">
        <v>1.0983000000000001</v>
      </c>
      <c r="N64" s="15">
        <v>1.0854999999999999</v>
      </c>
      <c r="O64" s="15"/>
      <c r="P64" s="15"/>
      <c r="Q64" s="15"/>
      <c r="R64" s="15"/>
      <c r="S64" s="15"/>
      <c r="T64" s="15"/>
      <c r="U64" s="15"/>
      <c r="V64" s="15"/>
      <c r="W64" s="15"/>
      <c r="X64" s="15"/>
      <c r="Y64" s="15"/>
      <c r="Z64" s="15"/>
      <c r="AA64" s="15"/>
      <c r="AB64" s="15"/>
      <c r="AC64" s="15"/>
      <c r="AD64" s="15"/>
    </row>
    <row r="65" spans="1:30" s="6" customFormat="1" ht="15" customHeight="1">
      <c r="A65" s="15">
        <v>18.254999999999999</v>
      </c>
      <c r="B65" s="15">
        <v>1.2</v>
      </c>
      <c r="C65" s="191">
        <f t="shared" si="1"/>
        <v>1.1999520805983306</v>
      </c>
      <c r="D65" s="189">
        <f t="shared" si="0"/>
        <v>-3.9932834724476507E-3</v>
      </c>
      <c r="E65" s="15">
        <f t="shared" si="2"/>
        <v>219.06</v>
      </c>
      <c r="F65" s="15"/>
      <c r="G65" s="15">
        <v>16</v>
      </c>
      <c r="H65" s="15">
        <v>1.1849000000000001</v>
      </c>
      <c r="I65" s="15">
        <v>1.17761</v>
      </c>
      <c r="J65" s="15">
        <v>1.1751</v>
      </c>
      <c r="K65" s="15">
        <v>1.1645000000000001</v>
      </c>
      <c r="L65" s="15">
        <v>1.1531</v>
      </c>
      <c r="M65" s="15">
        <v>1.1408</v>
      </c>
      <c r="N65" s="15">
        <v>1.1276999999999999</v>
      </c>
      <c r="O65" s="15"/>
      <c r="P65" s="15"/>
      <c r="Q65" s="15"/>
      <c r="R65" s="15"/>
      <c r="S65" s="15"/>
      <c r="T65" s="15"/>
      <c r="U65" s="15"/>
      <c r="V65" s="15"/>
      <c r="W65" s="15"/>
      <c r="X65" s="15"/>
      <c r="Y65" s="15"/>
      <c r="Z65" s="15"/>
      <c r="AA65" s="15"/>
      <c r="AB65" s="15"/>
      <c r="AC65" s="15"/>
      <c r="AD65" s="15"/>
    </row>
    <row r="66" spans="1:30" s="6" customFormat="1" ht="15" customHeight="1">
      <c r="A66" s="15">
        <v>18.71</v>
      </c>
      <c r="B66" s="15">
        <v>1.2050000000000001</v>
      </c>
      <c r="C66" s="191">
        <f t="shared" si="1"/>
        <v>1.2049758210545169</v>
      </c>
      <c r="D66" s="189">
        <f t="shared" si="0"/>
        <v>-2.0065514923752739E-3</v>
      </c>
      <c r="E66" s="15">
        <f t="shared" si="2"/>
        <v>225.46</v>
      </c>
      <c r="F66" s="15"/>
      <c r="G66" s="15">
        <v>20</v>
      </c>
      <c r="H66" s="15">
        <v>1.2296</v>
      </c>
      <c r="I66" s="15">
        <v>1.22183</v>
      </c>
      <c r="J66" s="15">
        <v>1.2191000000000001</v>
      </c>
      <c r="K66" s="15">
        <v>1.2079</v>
      </c>
      <c r="L66" s="15">
        <v>1.196</v>
      </c>
      <c r="M66" s="15">
        <v>1.1833</v>
      </c>
      <c r="N66" s="15">
        <v>1.17</v>
      </c>
      <c r="O66" s="15"/>
      <c r="P66" s="15"/>
      <c r="Q66" s="15"/>
      <c r="R66" s="15"/>
      <c r="S66" s="15"/>
      <c r="T66" s="15"/>
      <c r="U66" s="15"/>
      <c r="V66" s="15"/>
      <c r="W66" s="15"/>
      <c r="X66" s="15"/>
      <c r="Y66" s="15"/>
      <c r="Z66" s="15"/>
      <c r="AA66" s="15"/>
      <c r="AB66" s="15"/>
      <c r="AC66" s="15"/>
      <c r="AD66" s="15"/>
    </row>
    <row r="67" spans="1:30" s="6" customFormat="1" ht="15" customHeight="1">
      <c r="A67" s="15">
        <v>19.16</v>
      </c>
      <c r="B67" s="15">
        <v>1.21</v>
      </c>
      <c r="C67" s="191">
        <f t="shared" si="1"/>
        <v>1.2099427112644545</v>
      </c>
      <c r="D67" s="189">
        <f t="shared" si="0"/>
        <v>-4.7346062434253352E-3</v>
      </c>
      <c r="E67" s="15">
        <f t="shared" si="2"/>
        <v>231.84</v>
      </c>
      <c r="F67" s="15"/>
      <c r="G67" s="15">
        <v>24</v>
      </c>
      <c r="H67" s="15">
        <v>1.2741</v>
      </c>
      <c r="I67" s="15">
        <v>1.2658199999999999</v>
      </c>
      <c r="J67" s="15">
        <v>1.2628999999999999</v>
      </c>
      <c r="K67" s="15">
        <v>1.2512000000000001</v>
      </c>
      <c r="L67" s="15">
        <v>1.2387999999999999</v>
      </c>
      <c r="M67" s="15">
        <v>1.2259</v>
      </c>
      <c r="N67" s="15">
        <v>1.2123999999999999</v>
      </c>
      <c r="O67" s="15"/>
      <c r="P67" s="15"/>
      <c r="Q67" s="15"/>
      <c r="R67" s="15"/>
      <c r="S67" s="15"/>
      <c r="T67" s="15"/>
      <c r="U67" s="15"/>
      <c r="V67" s="15"/>
      <c r="W67" s="15"/>
      <c r="X67" s="15"/>
      <c r="Y67" s="15"/>
      <c r="Z67" s="15"/>
      <c r="AA67" s="15"/>
      <c r="AB67" s="15"/>
      <c r="AC67" s="15"/>
      <c r="AD67" s="15"/>
    </row>
    <row r="68" spans="1:30" s="6" customFormat="1" ht="15" customHeight="1">
      <c r="A68" s="15">
        <v>19.62</v>
      </c>
      <c r="B68" s="15">
        <v>1.2149999999999901</v>
      </c>
      <c r="C68" s="191">
        <f t="shared" si="1"/>
        <v>1.2150178380753047</v>
      </c>
      <c r="D68" s="189">
        <f t="shared" si="0"/>
        <v>1.4681543468836053E-3</v>
      </c>
      <c r="E68" s="15">
        <f t="shared" si="2"/>
        <v>238.38</v>
      </c>
      <c r="F68" s="15"/>
      <c r="G68" s="15">
        <v>28</v>
      </c>
      <c r="H68" s="15">
        <v>1.3182</v>
      </c>
      <c r="I68" s="15">
        <v>1.3093999999999999</v>
      </c>
      <c r="J68" s="15">
        <v>1.3064</v>
      </c>
      <c r="K68" s="15">
        <v>1.2942</v>
      </c>
      <c r="L68" s="15">
        <v>1.2814000000000001</v>
      </c>
      <c r="M68" s="15">
        <v>1.2682</v>
      </c>
      <c r="N68" s="15">
        <v>1.2545999999999999</v>
      </c>
      <c r="O68" s="15"/>
      <c r="P68" s="15"/>
      <c r="Q68" s="15"/>
      <c r="R68" s="15"/>
      <c r="S68" s="15"/>
      <c r="T68" s="15"/>
      <c r="U68" s="15"/>
      <c r="V68" s="15"/>
      <c r="W68" s="15"/>
      <c r="X68" s="15"/>
      <c r="Y68" s="15"/>
      <c r="Z68" s="15"/>
      <c r="AA68" s="15"/>
      <c r="AB68" s="15"/>
      <c r="AC68" s="15"/>
      <c r="AD68" s="15"/>
    </row>
    <row r="69" spans="1:30" s="6" customFormat="1" ht="15" customHeight="1">
      <c r="A69" s="15">
        <v>20.07</v>
      </c>
      <c r="B69" s="15">
        <v>1.22</v>
      </c>
      <c r="C69" s="191">
        <f t="shared" si="1"/>
        <v>1.219980089240581</v>
      </c>
      <c r="D69" s="189">
        <f t="shared" si="0"/>
        <v>-1.6320294605724601E-3</v>
      </c>
      <c r="E69" s="15">
        <f t="shared" si="2"/>
        <v>244.85</v>
      </c>
      <c r="F69" s="15"/>
      <c r="G69" s="15">
        <v>32</v>
      </c>
      <c r="H69" s="15">
        <v>1.3613999999999999</v>
      </c>
      <c r="I69" s="15">
        <v>1.3520000000000001</v>
      </c>
      <c r="J69" s="15">
        <v>1.349</v>
      </c>
      <c r="K69" s="15">
        <v>1.3362000000000001</v>
      </c>
      <c r="L69" s="15">
        <v>1.3231999999999999</v>
      </c>
      <c r="M69" s="15">
        <v>1.3097000000000001</v>
      </c>
      <c r="N69" s="15">
        <v>1.296</v>
      </c>
      <c r="O69" s="15"/>
      <c r="P69" s="15"/>
      <c r="Q69" s="15"/>
      <c r="R69" s="15"/>
      <c r="S69" s="15"/>
      <c r="T69" s="15"/>
      <c r="U69" s="15"/>
      <c r="V69" s="15"/>
      <c r="W69" s="15"/>
      <c r="X69" s="15"/>
      <c r="Y69" s="15"/>
      <c r="Z69" s="15"/>
      <c r="AA69" s="15"/>
      <c r="AB69" s="15"/>
      <c r="AC69" s="15"/>
      <c r="AD69" s="15"/>
    </row>
    <row r="70" spans="1:30" s="6" customFormat="1" ht="15" customHeight="1">
      <c r="A70" s="15">
        <v>20.53</v>
      </c>
      <c r="B70" s="15">
        <v>1.2249999999999901</v>
      </c>
      <c r="C70" s="191">
        <f t="shared" si="1"/>
        <v>1.2250495249029849</v>
      </c>
      <c r="D70" s="189">
        <f t="shared" si="0"/>
        <v>4.0428492240664037E-3</v>
      </c>
      <c r="E70" s="15">
        <f t="shared" si="2"/>
        <v>251.49</v>
      </c>
      <c r="F70" s="15"/>
      <c r="G70" s="15">
        <v>36</v>
      </c>
      <c r="H70" s="15">
        <v>1.403</v>
      </c>
      <c r="I70" s="15">
        <v>1.3933</v>
      </c>
      <c r="J70" s="15">
        <v>1.39</v>
      </c>
      <c r="K70" s="15">
        <v>1.3768</v>
      </c>
      <c r="L70" s="15">
        <v>1.3633999999999999</v>
      </c>
      <c r="M70" s="15">
        <v>1.3498000000000001</v>
      </c>
      <c r="N70" s="15">
        <v>1.3360000000000001</v>
      </c>
      <c r="O70" s="15"/>
      <c r="P70" s="15"/>
      <c r="Q70" s="15"/>
      <c r="R70" s="15"/>
      <c r="S70" s="15"/>
      <c r="T70" s="15"/>
      <c r="U70" s="15"/>
      <c r="V70" s="15"/>
      <c r="W70" s="15"/>
      <c r="X70" s="15"/>
      <c r="Y70" s="15"/>
      <c r="Z70" s="15"/>
      <c r="AA70" s="15"/>
      <c r="AB70" s="15"/>
      <c r="AC70" s="15"/>
      <c r="AD70" s="15"/>
    </row>
    <row r="71" spans="1:30" s="6" customFormat="1" ht="15" customHeight="1">
      <c r="A71" s="15">
        <v>20.89</v>
      </c>
      <c r="B71" s="15">
        <v>1.23</v>
      </c>
      <c r="C71" s="191">
        <f t="shared" si="1"/>
        <v>1.2290144060306465</v>
      </c>
      <c r="D71" s="189">
        <f t="shared" si="0"/>
        <v>-8.0129591004349035E-2</v>
      </c>
      <c r="E71" s="15">
        <f t="shared" si="2"/>
        <v>256.95</v>
      </c>
      <c r="F71" s="15"/>
      <c r="G71" s="15">
        <v>40</v>
      </c>
      <c r="H71" s="15">
        <v>1.4435</v>
      </c>
      <c r="I71" s="15">
        <v>1.4334</v>
      </c>
      <c r="J71" s="15">
        <v>1.43</v>
      </c>
      <c r="K71" s="15">
        <v>1.4164000000000001</v>
      </c>
      <c r="L71" s="15">
        <v>1.4027000000000001</v>
      </c>
      <c r="M71" s="15">
        <v>1.3889</v>
      </c>
      <c r="N71" s="15">
        <v>1.375</v>
      </c>
      <c r="O71" s="15"/>
      <c r="P71" s="15"/>
      <c r="Q71" s="15"/>
      <c r="R71" s="15"/>
      <c r="S71" s="15"/>
      <c r="T71" s="15"/>
      <c r="U71" s="15"/>
      <c r="V71" s="15"/>
      <c r="W71" s="15"/>
      <c r="X71" s="15"/>
      <c r="Y71" s="15"/>
      <c r="Z71" s="15"/>
      <c r="AA71" s="15"/>
      <c r="AB71" s="15"/>
      <c r="AC71" s="15"/>
      <c r="AD71" s="15"/>
    </row>
    <row r="72" spans="1:30" s="6" customFormat="1" ht="15" customHeight="1">
      <c r="A72" s="15">
        <v>21.44</v>
      </c>
      <c r="B72" s="15">
        <v>1.2349999999999901</v>
      </c>
      <c r="C72" s="191">
        <f t="shared" si="1"/>
        <v>1.235067007480966</v>
      </c>
      <c r="D72" s="189">
        <f t="shared" si="0"/>
        <v>5.4257069616096025E-3</v>
      </c>
      <c r="E72" s="15">
        <f t="shared" si="2"/>
        <v>264.77999999999997</v>
      </c>
      <c r="F72" s="15"/>
      <c r="G72" s="15">
        <v>44</v>
      </c>
      <c r="H72" s="15">
        <v>1.4824999999999999</v>
      </c>
      <c r="I72" s="15">
        <v>1.472</v>
      </c>
      <c r="J72" s="15">
        <v>1.4684999999999999</v>
      </c>
      <c r="K72" s="15">
        <v>1.4544999999999999</v>
      </c>
      <c r="L72" s="15">
        <v>1.4404999999999999</v>
      </c>
      <c r="M72" s="15">
        <v>1.4266000000000001</v>
      </c>
      <c r="N72" s="15">
        <v>1.4127000000000001</v>
      </c>
      <c r="O72" s="15"/>
      <c r="P72" s="15"/>
      <c r="Q72" s="15"/>
      <c r="R72" s="15"/>
      <c r="S72" s="15"/>
      <c r="T72" s="15"/>
      <c r="U72" s="15"/>
      <c r="V72" s="15"/>
      <c r="W72" s="15"/>
      <c r="X72" s="15"/>
      <c r="Y72" s="15"/>
      <c r="Z72" s="15"/>
      <c r="AA72" s="15"/>
      <c r="AB72" s="15"/>
      <c r="AC72" s="15"/>
      <c r="AD72" s="15"/>
    </row>
    <row r="73" spans="1:30" s="6" customFormat="1" ht="15" customHeight="1">
      <c r="A73" s="15">
        <v>21.9</v>
      </c>
      <c r="B73" s="15">
        <v>1.23999999999999</v>
      </c>
      <c r="C73" s="191">
        <f t="shared" si="1"/>
        <v>1.240124095139477</v>
      </c>
      <c r="D73" s="189">
        <f t="shared" si="0"/>
        <v>1.0007672539271715E-2</v>
      </c>
      <c r="E73" s="15">
        <f t="shared" si="2"/>
        <v>271.56</v>
      </c>
      <c r="F73" s="15"/>
      <c r="G73" s="15">
        <v>48</v>
      </c>
      <c r="H73" s="15">
        <v>1.5209999999999999</v>
      </c>
      <c r="I73" s="15">
        <v>1.5102</v>
      </c>
      <c r="J73" s="15">
        <v>1.5065</v>
      </c>
      <c r="K73" s="15">
        <v>1.4922</v>
      </c>
      <c r="L73" s="15">
        <v>1.4781</v>
      </c>
      <c r="M73" s="15">
        <v>1.4641</v>
      </c>
      <c r="N73" s="15">
        <v>1.4502999999999999</v>
      </c>
      <c r="O73" s="15"/>
      <c r="P73" s="15"/>
      <c r="Q73" s="15"/>
      <c r="R73" s="15"/>
      <c r="S73" s="15"/>
      <c r="T73" s="15"/>
      <c r="U73" s="15"/>
      <c r="V73" s="15"/>
      <c r="W73" s="15"/>
      <c r="X73" s="15"/>
      <c r="Y73" s="15"/>
      <c r="Z73" s="15"/>
      <c r="AA73" s="15"/>
      <c r="AB73" s="15"/>
      <c r="AC73" s="15"/>
      <c r="AD73" s="15"/>
    </row>
    <row r="74" spans="1:30" s="6" customFormat="1" ht="15" customHeight="1">
      <c r="A74" s="15">
        <v>22.36</v>
      </c>
      <c r="B74" s="15">
        <v>1.2449999999999899</v>
      </c>
      <c r="C74" s="191">
        <f t="shared" si="1"/>
        <v>1.2451759698405149</v>
      </c>
      <c r="D74" s="189">
        <f t="shared" si="0"/>
        <v>1.4134123736950837E-2</v>
      </c>
      <c r="E74" s="15">
        <f t="shared" si="2"/>
        <v>278.38</v>
      </c>
      <c r="F74" s="15"/>
      <c r="G74" s="15">
        <v>50</v>
      </c>
      <c r="H74" s="15">
        <v>1.54</v>
      </c>
      <c r="I74" s="15">
        <v>1.5289999999999999</v>
      </c>
      <c r="J74" s="15">
        <v>1.5253000000000001</v>
      </c>
      <c r="K74" s="15">
        <v>1.5108999999999999</v>
      </c>
      <c r="L74" s="15">
        <v>1.4966999999999999</v>
      </c>
      <c r="M74" s="15">
        <v>1.4826999999999999</v>
      </c>
      <c r="N74" s="15">
        <v>1.4690000000000001</v>
      </c>
      <c r="O74" s="15"/>
      <c r="P74" s="15"/>
      <c r="Q74" s="15"/>
      <c r="R74" s="15"/>
      <c r="S74" s="15"/>
      <c r="T74" s="15"/>
      <c r="U74" s="15"/>
      <c r="V74" s="15"/>
      <c r="W74" s="15"/>
      <c r="X74" s="15"/>
      <c r="Y74" s="15"/>
      <c r="Z74" s="15"/>
      <c r="AA74" s="15"/>
      <c r="AB74" s="15"/>
      <c r="AC74" s="15"/>
      <c r="AD74" s="15"/>
    </row>
    <row r="75" spans="1:30" s="6" customFormat="1" ht="15" customHeight="1">
      <c r="A75" s="15">
        <v>22.82</v>
      </c>
      <c r="B75" s="15">
        <v>1.25</v>
      </c>
      <c r="C75" s="191">
        <f t="shared" si="1"/>
        <v>1.2502220797712225</v>
      </c>
      <c r="D75" s="189">
        <f t="shared" si="0"/>
        <v>1.7766381697796874E-2</v>
      </c>
      <c r="E75" s="15">
        <f t="shared" si="2"/>
        <v>285.25</v>
      </c>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row>
    <row r="76" spans="1:30" s="6" customFormat="1" ht="15" customHeight="1">
      <c r="A76" s="15">
        <v>23.274999999999999</v>
      </c>
      <c r="B76" s="15">
        <v>1.2549999999999999</v>
      </c>
      <c r="C76" s="191">
        <f t="shared" si="1"/>
        <v>1.2552071220170855</v>
      </c>
      <c r="D76" s="189">
        <f t="shared" si="0"/>
        <v>1.6503746381323882E-2</v>
      </c>
      <c r="E76" s="15">
        <f t="shared" si="2"/>
        <v>292.10000000000002</v>
      </c>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row>
    <row r="77" spans="1:30" s="6" customFormat="1" ht="15" customHeight="1">
      <c r="A77" s="15">
        <v>23.73</v>
      </c>
      <c r="B77" s="15">
        <v>1.25999999999999</v>
      </c>
      <c r="C77" s="191">
        <f t="shared" si="1"/>
        <v>1.2601854320304633</v>
      </c>
      <c r="D77" s="189">
        <f t="shared" si="0"/>
        <v>1.4716827815339478E-2</v>
      </c>
      <c r="E77" s="15">
        <f t="shared" si="2"/>
        <v>299</v>
      </c>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row>
    <row r="78" spans="1:30" s="6" customFormat="1" ht="15" customHeight="1">
      <c r="A78" s="15">
        <v>24.19</v>
      </c>
      <c r="B78" s="15">
        <v>1.2649999999999899</v>
      </c>
      <c r="C78" s="191">
        <f t="shared" si="1"/>
        <v>1.2652110450986152</v>
      </c>
      <c r="D78" s="189">
        <f t="shared" si="0"/>
        <v>1.6683407005947951E-2</v>
      </c>
      <c r="E78" s="15">
        <f t="shared" si="2"/>
        <v>306</v>
      </c>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row>
    <row r="79" spans="1:30" s="6" customFormat="1" ht="15" customHeight="1">
      <c r="A79" s="15">
        <v>24.645</v>
      </c>
      <c r="B79" s="15">
        <v>1.26999999999999</v>
      </c>
      <c r="C79" s="191">
        <f t="shared" si="1"/>
        <v>1.2701741530345396</v>
      </c>
      <c r="D79" s="189">
        <f t="shared" si="0"/>
        <v>1.371283736611E-2</v>
      </c>
      <c r="E79" s="15">
        <f t="shared" si="2"/>
        <v>312.99</v>
      </c>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row>
    <row r="80" spans="1:30" s="6" customFormat="1" ht="15" customHeight="1">
      <c r="A80" s="15">
        <v>25.1</v>
      </c>
      <c r="B80" s="15">
        <v>1.2749999999999899</v>
      </c>
      <c r="C80" s="191">
        <f t="shared" si="1"/>
        <v>1.2751288722547436</v>
      </c>
      <c r="D80" s="189">
        <f t="shared" si="0"/>
        <v>1.0107627823816918E-2</v>
      </c>
      <c r="E80" s="15">
        <f t="shared" si="2"/>
        <v>320.02</v>
      </c>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row>
    <row r="81" spans="1:30" s="6" customFormat="1" ht="15" customHeight="1">
      <c r="A81" s="15">
        <v>25.56</v>
      </c>
      <c r="B81" s="15">
        <v>1.27999999999999</v>
      </c>
      <c r="C81" s="191">
        <f t="shared" si="1"/>
        <v>1.2801289508780345</v>
      </c>
      <c r="D81" s="189">
        <f t="shared" si="0"/>
        <v>1.0074287347221289E-2</v>
      </c>
      <c r="E81" s="15">
        <f t="shared" si="2"/>
        <v>327.17</v>
      </c>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row>
    <row r="82" spans="1:30" s="6" customFormat="1" ht="15" customHeight="1">
      <c r="A82" s="15">
        <v>26.02</v>
      </c>
      <c r="B82" s="15">
        <v>1.2849999999999899</v>
      </c>
      <c r="C82" s="191">
        <f t="shared" si="1"/>
        <v>1.2851193292051732</v>
      </c>
      <c r="D82" s="189">
        <f t="shared" si="0"/>
        <v>9.2863194695188382E-3</v>
      </c>
      <c r="E82" s="15">
        <f t="shared" si="2"/>
        <v>334.36</v>
      </c>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row>
    <row r="83" spans="1:30" s="6" customFormat="1" ht="15" customHeight="1">
      <c r="A83" s="15">
        <v>26.48</v>
      </c>
      <c r="B83" s="15">
        <v>1.28999999999999</v>
      </c>
      <c r="C83" s="191">
        <f t="shared" si="1"/>
        <v>1.2900994474028922</v>
      </c>
      <c r="D83" s="189">
        <f t="shared" si="0"/>
        <v>7.7091010001652405E-3</v>
      </c>
      <c r="E83" s="15">
        <f t="shared" si="2"/>
        <v>341.59</v>
      </c>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row>
    <row r="84" spans="1:30" s="6" customFormat="1" ht="15" customHeight="1">
      <c r="A84" s="15">
        <v>26.94</v>
      </c>
      <c r="B84" s="15">
        <v>1.2949999999999899</v>
      </c>
      <c r="C84" s="191">
        <f t="shared" si="1"/>
        <v>1.2950687521020818</v>
      </c>
      <c r="D84" s="189">
        <f t="shared" si="0"/>
        <v>5.3090426325788642E-3</v>
      </c>
      <c r="E84" s="15">
        <f t="shared" si="2"/>
        <v>348.87</v>
      </c>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row>
    <row r="85" spans="1:30" s="6" customFormat="1" ht="15" customHeight="1">
      <c r="A85" s="15">
        <v>27.41</v>
      </c>
      <c r="B85" s="15">
        <v>1.2999999999999901</v>
      </c>
      <c r="C85" s="191">
        <f t="shared" si="1"/>
        <v>1.3001343493246367</v>
      </c>
      <c r="D85" s="189">
        <f t="shared" si="0"/>
        <v>1.0334563434355537E-2</v>
      </c>
      <c r="E85" s="15">
        <f t="shared" si="2"/>
        <v>356.33</v>
      </c>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row>
    <row r="86" spans="1:30" s="6" customFormat="1" ht="15" customHeight="1">
      <c r="A86" s="15">
        <v>27.87</v>
      </c>
      <c r="B86" s="15">
        <v>1.3049999999999899</v>
      </c>
      <c r="C86" s="191">
        <f t="shared" si="1"/>
        <v>1.3050801366862257</v>
      </c>
      <c r="D86" s="189">
        <f t="shared" si="0"/>
        <v>6.1407422402868922E-3</v>
      </c>
      <c r="E86" s="15">
        <f t="shared" si="2"/>
        <v>363.7</v>
      </c>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row>
    <row r="87" spans="1:30" s="6" customFormat="1" ht="15" customHeight="1">
      <c r="A87" s="15">
        <v>28.33</v>
      </c>
      <c r="B87" s="15">
        <v>1.3099999999999901</v>
      </c>
      <c r="C87" s="191">
        <f t="shared" si="1"/>
        <v>1.3100134946617106</v>
      </c>
      <c r="D87" s="189">
        <f t="shared" si="0"/>
        <v>1.0301268488942445E-3</v>
      </c>
      <c r="E87" s="15">
        <f t="shared" si="2"/>
        <v>371.12</v>
      </c>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row>
    <row r="88" spans="1:30" s="6" customFormat="1" ht="15" customHeight="1">
      <c r="A88" s="15">
        <v>28.8</v>
      </c>
      <c r="B88" s="15">
        <v>1.31499999999999</v>
      </c>
      <c r="C88" s="191">
        <f t="shared" si="1"/>
        <v>1.3150407308906944</v>
      </c>
      <c r="D88" s="189">
        <f t="shared" si="0"/>
        <v>3.0974061372200596E-3</v>
      </c>
      <c r="E88" s="15">
        <f t="shared" si="2"/>
        <v>378.72</v>
      </c>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row>
    <row r="89" spans="1:30" s="6" customFormat="1" ht="15" customHeight="1">
      <c r="A89" s="15">
        <v>29.26</v>
      </c>
      <c r="B89" s="15">
        <v>1.3199999999999901</v>
      </c>
      <c r="C89" s="191">
        <f t="shared" si="1"/>
        <v>1.3199474159061566</v>
      </c>
      <c r="D89" s="189">
        <f t="shared" ref="D89:D131" si="3">(C89-B89)/B89*100</f>
        <v>-3.9836434722320896E-3</v>
      </c>
      <c r="E89" s="15">
        <f t="shared" si="2"/>
        <v>386.23</v>
      </c>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row>
    <row r="90" spans="1:30" s="6" customFormat="1" ht="15" customHeight="1">
      <c r="A90" s="15">
        <v>29.73</v>
      </c>
      <c r="B90" s="15">
        <v>1.32499999999999</v>
      </c>
      <c r="C90" s="191">
        <f t="shared" ref="C90:C131" si="4">1.0014822+0.0109025*A90-0.00002*(A90-24.5559)^2-9.7453*10^-7*(A90-24.5559)^3 + 1.0734*10^-9*(A90-24.5559)^4 + 6.751*10^-10*(A90-24.5559)^5</f>
        <v>1.324946382161692</v>
      </c>
      <c r="D90" s="189">
        <f t="shared" si="3"/>
        <v>-4.0466293055047E-3</v>
      </c>
      <c r="E90" s="15">
        <f t="shared" ref="E90:E131" si="5">ROUND(A90*10*B90,2)</f>
        <v>393.92</v>
      </c>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row>
    <row r="91" spans="1:30" s="6" customFormat="1" ht="15" customHeight="1">
      <c r="A91" s="15">
        <v>30.2</v>
      </c>
      <c r="B91" s="15">
        <v>1.3299999999999901</v>
      </c>
      <c r="C91" s="191">
        <f t="shared" si="4"/>
        <v>1.3299303204565101</v>
      </c>
      <c r="D91" s="189">
        <f t="shared" si="3"/>
        <v>-5.2390634195510107E-3</v>
      </c>
      <c r="E91" s="15">
        <f t="shared" si="5"/>
        <v>401.66</v>
      </c>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row>
    <row r="92" spans="1:30" s="6" customFormat="1" ht="15" customHeight="1">
      <c r="A92" s="15">
        <v>30.67</v>
      </c>
      <c r="B92" s="15">
        <v>1.33499999999999</v>
      </c>
      <c r="C92" s="191">
        <f t="shared" si="4"/>
        <v>1.3348987614632304</v>
      </c>
      <c r="D92" s="189">
        <f t="shared" si="3"/>
        <v>-7.5834109932273767E-3</v>
      </c>
      <c r="E92" s="15">
        <f t="shared" si="5"/>
        <v>409.44</v>
      </c>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row>
    <row r="93" spans="1:30" s="6" customFormat="1" ht="15" customHeight="1">
      <c r="A93" s="15">
        <v>31.14</v>
      </c>
      <c r="B93" s="15">
        <v>1.3399999999999901</v>
      </c>
      <c r="C93" s="191">
        <f t="shared" si="4"/>
        <v>1.3398512594234011</v>
      </c>
      <c r="D93" s="189">
        <f t="shared" si="3"/>
        <v>-1.1100043029028389E-2</v>
      </c>
      <c r="E93" s="15">
        <f t="shared" si="5"/>
        <v>417.28</v>
      </c>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row>
    <row r="94" spans="1:30" s="6" customFormat="1" ht="15" customHeight="1">
      <c r="A94" s="15">
        <v>31.62</v>
      </c>
      <c r="B94" s="15">
        <v>1.34499999999999</v>
      </c>
      <c r="C94" s="191">
        <f t="shared" si="4"/>
        <v>1.3448922374351848</v>
      </c>
      <c r="D94" s="189">
        <f t="shared" si="3"/>
        <v>-8.0120866026140627E-3</v>
      </c>
      <c r="E94" s="15">
        <f t="shared" si="5"/>
        <v>425.29</v>
      </c>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row>
    <row r="95" spans="1:30" s="6" customFormat="1" ht="15" customHeight="1">
      <c r="A95" s="15">
        <v>32.1</v>
      </c>
      <c r="B95" s="15">
        <v>1.3499999999999901</v>
      </c>
      <c r="C95" s="191">
        <f t="shared" si="4"/>
        <v>1.3499157301074212</v>
      </c>
      <c r="D95" s="189">
        <f t="shared" si="3"/>
        <v>-6.2422142643654803E-3</v>
      </c>
      <c r="E95" s="15">
        <f t="shared" si="5"/>
        <v>433.35</v>
      </c>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row>
    <row r="96" spans="1:30" s="6" customFormat="1" ht="15" customHeight="1">
      <c r="A96" s="15">
        <v>32.58</v>
      </c>
      <c r="B96" s="15">
        <v>1.35499999999999</v>
      </c>
      <c r="C96" s="191">
        <f t="shared" si="4"/>
        <v>1.354921350844603</v>
      </c>
      <c r="D96" s="189">
        <f t="shared" si="3"/>
        <v>-5.8043657112194355E-3</v>
      </c>
      <c r="E96" s="15">
        <f t="shared" si="5"/>
        <v>441.46</v>
      </c>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row>
    <row r="97" spans="1:30" s="6" customFormat="1" ht="15" customHeight="1">
      <c r="A97" s="15">
        <v>33.06</v>
      </c>
      <c r="B97" s="15">
        <v>1.3599999999999901</v>
      </c>
      <c r="C97" s="191">
        <f t="shared" si="4"/>
        <v>1.3599087468618092</v>
      </c>
      <c r="D97" s="189">
        <f t="shared" si="3"/>
        <v>-6.7097895721268501E-3</v>
      </c>
      <c r="E97" s="15">
        <f t="shared" si="5"/>
        <v>449.62</v>
      </c>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row>
    <row r="98" spans="1:30" s="6" customFormat="1" ht="15" customHeight="1">
      <c r="A98" s="15">
        <v>33.54</v>
      </c>
      <c r="B98" s="15">
        <v>1.36499999999999</v>
      </c>
      <c r="C98" s="191">
        <f t="shared" si="4"/>
        <v>1.3648776012489254</v>
      </c>
      <c r="D98" s="189">
        <f t="shared" si="3"/>
        <v>-8.9669414699317454E-3</v>
      </c>
      <c r="E98" s="15">
        <f t="shared" si="5"/>
        <v>457.82</v>
      </c>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row>
    <row r="99" spans="1:30" s="6" customFormat="1" ht="15" customHeight="1">
      <c r="A99" s="15">
        <v>34.03</v>
      </c>
      <c r="B99" s="15">
        <v>1.3699999999999899</v>
      </c>
      <c r="C99" s="191">
        <f t="shared" si="4"/>
        <v>1.3699305588224258</v>
      </c>
      <c r="D99" s="189">
        <f t="shared" si="3"/>
        <v>-5.0686990922725545E-3</v>
      </c>
      <c r="E99" s="15">
        <f t="shared" si="5"/>
        <v>466.21</v>
      </c>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row>
    <row r="100" spans="1:30" s="6" customFormat="1" ht="15" customHeight="1">
      <c r="A100" s="15">
        <v>34.520000000000003</v>
      </c>
      <c r="B100" s="15">
        <v>1.37499999999999</v>
      </c>
      <c r="C100" s="191">
        <f t="shared" si="4"/>
        <v>1.3749636498303666</v>
      </c>
      <c r="D100" s="189">
        <f t="shared" si="3"/>
        <v>-2.6436486998869086E-3</v>
      </c>
      <c r="E100" s="15">
        <f t="shared" si="5"/>
        <v>474.65</v>
      </c>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row>
    <row r="101" spans="1:30" s="6" customFormat="1" ht="15" customHeight="1">
      <c r="A101" s="15">
        <v>35.01</v>
      </c>
      <c r="B101" s="15">
        <v>1.3799999999999899</v>
      </c>
      <c r="C101" s="191">
        <f t="shared" si="4"/>
        <v>1.3799766662533577</v>
      </c>
      <c r="D101" s="189">
        <f t="shared" si="3"/>
        <v>-1.6908512052329666E-3</v>
      </c>
      <c r="E101" s="15">
        <f t="shared" si="5"/>
        <v>483.14</v>
      </c>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row>
    <row r="102" spans="1:30" s="6" customFormat="1" ht="15" customHeight="1">
      <c r="A102" s="15">
        <v>35.505000000000003</v>
      </c>
      <c r="B102" s="15">
        <v>1.38499999999999</v>
      </c>
      <c r="C102" s="191">
        <f t="shared" si="4"/>
        <v>1.3850202901305786</v>
      </c>
      <c r="D102" s="189">
        <f t="shared" si="3"/>
        <v>1.4649913782363913E-3</v>
      </c>
      <c r="E102" s="15">
        <f t="shared" si="5"/>
        <v>491.74</v>
      </c>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row>
    <row r="103" spans="1:30" s="6" customFormat="1" ht="15" customHeight="1">
      <c r="A103" s="15">
        <v>36</v>
      </c>
      <c r="B103" s="15">
        <v>1.3899999999999899</v>
      </c>
      <c r="C103" s="191">
        <f t="shared" si="4"/>
        <v>1.390043151644752</v>
      </c>
      <c r="D103" s="189">
        <f t="shared" si="3"/>
        <v>3.1044348749709651E-3</v>
      </c>
      <c r="E103" s="15">
        <f t="shared" si="5"/>
        <v>500.4</v>
      </c>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row>
    <row r="104" spans="1:30" s="6" customFormat="1" ht="15" customHeight="1">
      <c r="A104" s="15">
        <v>36.494999999999997</v>
      </c>
      <c r="B104" s="15">
        <v>1.39499999999999</v>
      </c>
      <c r="C104" s="191">
        <f t="shared" si="4"/>
        <v>1.3950451927879777</v>
      </c>
      <c r="D104" s="189">
        <f t="shared" si="3"/>
        <v>3.2396263790428052E-3</v>
      </c>
      <c r="E104" s="15">
        <f t="shared" si="5"/>
        <v>509.11</v>
      </c>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row>
    <row r="105" spans="1:30" s="6" customFormat="1" ht="15" customHeight="1">
      <c r="A105" s="15">
        <v>36.99</v>
      </c>
      <c r="B105" s="15">
        <v>1.3999999999999899</v>
      </c>
      <c r="C105" s="191">
        <f t="shared" si="4"/>
        <v>1.400026412760111</v>
      </c>
      <c r="D105" s="189">
        <f t="shared" si="3"/>
        <v>1.8866257229323614E-3</v>
      </c>
      <c r="E105" s="15">
        <f t="shared" si="5"/>
        <v>517.86</v>
      </c>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row>
    <row r="106" spans="1:30" s="6" customFormat="1" ht="15" customHeight="1">
      <c r="A106" s="15">
        <v>37.49</v>
      </c>
      <c r="B106" s="15">
        <v>1.40499999999999</v>
      </c>
      <c r="C106" s="191">
        <f t="shared" si="4"/>
        <v>1.4050368704485776</v>
      </c>
      <c r="D106" s="189">
        <f t="shared" si="3"/>
        <v>2.6242312161977518E-3</v>
      </c>
      <c r="E106" s="15">
        <f t="shared" si="5"/>
        <v>526.73</v>
      </c>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row>
    <row r="107" spans="1:30" s="6" customFormat="1" ht="15" customHeight="1">
      <c r="A107" s="15">
        <v>37.99</v>
      </c>
      <c r="B107" s="15">
        <v>1.4099999999999899</v>
      </c>
      <c r="C107" s="191">
        <f t="shared" si="4"/>
        <v>1.4100262692005834</v>
      </c>
      <c r="D107" s="189">
        <f t="shared" si="3"/>
        <v>1.8630638718761796E-3</v>
      </c>
      <c r="E107" s="15">
        <f t="shared" si="5"/>
        <v>535.66</v>
      </c>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row>
    <row r="108" spans="1:30" s="6" customFormat="1" ht="15" customHeight="1">
      <c r="A108" s="15">
        <v>38.49</v>
      </c>
      <c r="B108" s="15">
        <v>1.41499999999999</v>
      </c>
      <c r="C108" s="191">
        <f t="shared" si="4"/>
        <v>1.4149948009871309</v>
      </c>
      <c r="D108" s="189">
        <f t="shared" si="3"/>
        <v>-3.6742140347095309E-4</v>
      </c>
      <c r="E108" s="15">
        <f t="shared" si="5"/>
        <v>544.63</v>
      </c>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row>
    <row r="109" spans="1:30" s="6" customFormat="1" ht="15" customHeight="1">
      <c r="A109" s="15">
        <v>38.99</v>
      </c>
      <c r="B109" s="15">
        <v>1.4199999999999899</v>
      </c>
      <c r="C109" s="191">
        <f t="shared" si="4"/>
        <v>1.4199427274095289</v>
      </c>
      <c r="D109" s="189">
        <f t="shared" si="3"/>
        <v>-4.0332810183849599E-3</v>
      </c>
      <c r="E109" s="15">
        <f t="shared" si="5"/>
        <v>553.66</v>
      </c>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row>
    <row r="110" spans="1:30" s="6" customFormat="1" ht="15" customHeight="1">
      <c r="A110" s="15">
        <v>39.494999999999997</v>
      </c>
      <c r="B110" s="15">
        <v>1.4249999999999901</v>
      </c>
      <c r="C110" s="191">
        <f t="shared" si="4"/>
        <v>1.4249195577258353</v>
      </c>
      <c r="D110" s="189">
        <f t="shared" si="3"/>
        <v>-5.6450718705062033E-3</v>
      </c>
      <c r="E110" s="15">
        <f t="shared" si="5"/>
        <v>562.79999999999995</v>
      </c>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row>
    <row r="111" spans="1:30" s="6" customFormat="1" ht="15" customHeight="1">
      <c r="A111" s="15">
        <v>40</v>
      </c>
      <c r="B111" s="15">
        <v>1.4299999999999899</v>
      </c>
      <c r="C111" s="191">
        <f t="shared" si="4"/>
        <v>1.4298761303410199</v>
      </c>
      <c r="D111" s="189">
        <f t="shared" si="3"/>
        <v>-8.6622139139891433E-3</v>
      </c>
      <c r="E111" s="15">
        <f t="shared" si="5"/>
        <v>572</v>
      </c>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row>
    <row r="112" spans="1:30" s="6" customFormat="1" ht="15" customHeight="1">
      <c r="A112" s="15">
        <v>40.515000000000001</v>
      </c>
      <c r="B112" s="15">
        <v>1.4349999999999901</v>
      </c>
      <c r="C112" s="191">
        <f t="shared" si="4"/>
        <v>1.4349105099722255</v>
      </c>
      <c r="D112" s="189">
        <f t="shared" si="3"/>
        <v>-6.2362388686128516E-3</v>
      </c>
      <c r="E112" s="15">
        <f t="shared" si="5"/>
        <v>581.39</v>
      </c>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row>
    <row r="113" spans="1:30" s="6" customFormat="1" ht="15" customHeight="1">
      <c r="A113" s="15">
        <v>41.03</v>
      </c>
      <c r="B113" s="15">
        <v>1.43999999999999</v>
      </c>
      <c r="C113" s="191">
        <f t="shared" si="4"/>
        <v>1.4399249646345862</v>
      </c>
      <c r="D113" s="189">
        <f t="shared" si="3"/>
        <v>-5.2107892641503053E-3</v>
      </c>
      <c r="E113" s="15">
        <f t="shared" si="5"/>
        <v>590.83000000000004</v>
      </c>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row>
    <row r="114" spans="1:30" s="6" customFormat="1" ht="15" customHeight="1">
      <c r="A114" s="15">
        <v>41.55</v>
      </c>
      <c r="B114" s="15">
        <v>1.4449999999999901</v>
      </c>
      <c r="C114" s="191">
        <f t="shared" si="4"/>
        <v>1.4449686140026636</v>
      </c>
      <c r="D114" s="189">
        <f t="shared" si="3"/>
        <v>-2.1720413374698099E-3</v>
      </c>
      <c r="E114" s="15">
        <f t="shared" si="5"/>
        <v>600.4</v>
      </c>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row>
    <row r="115" spans="1:30" s="6" customFormat="1" ht="15" customHeight="1">
      <c r="A115" s="15">
        <v>42.07</v>
      </c>
      <c r="B115" s="15">
        <v>1.44999999999999</v>
      </c>
      <c r="C115" s="191">
        <f t="shared" si="4"/>
        <v>1.449993511209706</v>
      </c>
      <c r="D115" s="189">
        <f t="shared" si="3"/>
        <v>-4.4750277820525047E-4</v>
      </c>
      <c r="E115" s="15">
        <f t="shared" si="5"/>
        <v>610.01</v>
      </c>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row>
    <row r="116" spans="1:30" s="6" customFormat="1" ht="15" customHeight="1">
      <c r="A116" s="15">
        <v>42.59</v>
      </c>
      <c r="B116" s="15">
        <v>1.4549999999999901</v>
      </c>
      <c r="C116" s="191">
        <f t="shared" si="4"/>
        <v>1.4550005925430558</v>
      </c>
      <c r="D116" s="189">
        <f t="shared" si="3"/>
        <v>4.0724609328177736E-5</v>
      </c>
      <c r="E116" s="15">
        <f t="shared" si="5"/>
        <v>619.67999999999995</v>
      </c>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row>
    <row r="117" spans="1:30" s="6" customFormat="1" ht="15" customHeight="1">
      <c r="A117" s="15">
        <v>43.12</v>
      </c>
      <c r="B117" s="15">
        <v>1.45999999999999</v>
      </c>
      <c r="C117" s="191">
        <f t="shared" si="4"/>
        <v>1.4600867103853916</v>
      </c>
      <c r="D117" s="189">
        <f t="shared" si="3"/>
        <v>5.9390674932633886E-3</v>
      </c>
      <c r="E117" s="15">
        <f t="shared" si="5"/>
        <v>629.54999999999995</v>
      </c>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row>
    <row r="118" spans="1:30" s="6" customFormat="1" ht="15" customHeight="1">
      <c r="A118" s="15">
        <v>43.64</v>
      </c>
      <c r="B118" s="15">
        <v>1.4649999999999901</v>
      </c>
      <c r="C118" s="191">
        <f t="shared" si="4"/>
        <v>1.4650611059718011</v>
      </c>
      <c r="D118" s="189">
        <f t="shared" si="3"/>
        <v>4.1710560963120263E-3</v>
      </c>
      <c r="E118" s="15">
        <f t="shared" si="5"/>
        <v>639.33000000000004</v>
      </c>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row>
    <row r="119" spans="1:30" s="6" customFormat="1" ht="15" customHeight="1">
      <c r="A119" s="15">
        <v>44.17</v>
      </c>
      <c r="B119" s="15">
        <v>1.46999999999999</v>
      </c>
      <c r="C119" s="191">
        <f t="shared" si="4"/>
        <v>1.4701164201955907</v>
      </c>
      <c r="D119" s="189">
        <f t="shared" si="3"/>
        <v>7.9197411973309234E-3</v>
      </c>
      <c r="E119" s="15">
        <f t="shared" si="5"/>
        <v>649.29999999999995</v>
      </c>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row>
    <row r="120" spans="1:30" s="6" customFormat="1" ht="15" customHeight="1">
      <c r="A120" s="15">
        <v>44.695</v>
      </c>
      <c r="B120" s="15">
        <v>1.4749999999999901</v>
      </c>
      <c r="C120" s="191">
        <f t="shared" si="4"/>
        <v>1.4751107974005615</v>
      </c>
      <c r="D120" s="189">
        <f t="shared" si="3"/>
        <v>7.5116881743326064E-3</v>
      </c>
      <c r="E120" s="15">
        <f t="shared" si="5"/>
        <v>659.25</v>
      </c>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row>
    <row r="121" spans="1:30" s="6" customFormat="1" ht="15" customHeight="1">
      <c r="A121" s="15">
        <v>45.22</v>
      </c>
      <c r="B121" s="15">
        <v>1.47999999999999</v>
      </c>
      <c r="C121" s="191">
        <f t="shared" si="4"/>
        <v>1.4800935407018727</v>
      </c>
      <c r="D121" s="189">
        <f t="shared" si="3"/>
        <v>6.3203176947785348E-3</v>
      </c>
      <c r="E121" s="15">
        <f t="shared" si="5"/>
        <v>669.26</v>
      </c>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row>
    <row r="122" spans="1:30" s="6" customFormat="1" ht="15" customHeight="1">
      <c r="A122" s="15">
        <v>45.75</v>
      </c>
      <c r="B122" s="15">
        <v>1.4849999999999901</v>
      </c>
      <c r="C122" s="191">
        <f t="shared" si="4"/>
        <v>1.4851136376843022</v>
      </c>
      <c r="D122" s="189">
        <f t="shared" si="3"/>
        <v>7.6523693139428951E-3</v>
      </c>
      <c r="E122" s="15">
        <f t="shared" si="5"/>
        <v>679.39</v>
      </c>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row>
    <row r="123" spans="1:30" s="6" customFormat="1" ht="15" customHeight="1">
      <c r="A123" s="15">
        <v>46.27</v>
      </c>
      <c r="B123" s="15">
        <v>1.48999999999999</v>
      </c>
      <c r="C123" s="191">
        <f t="shared" si="4"/>
        <v>1.4900309346912364</v>
      </c>
      <c r="D123" s="189">
        <f t="shared" si="3"/>
        <v>2.0761537749245731E-3</v>
      </c>
      <c r="E123" s="15">
        <f t="shared" si="5"/>
        <v>689.42</v>
      </c>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row>
    <row r="124" spans="1:30" s="6" customFormat="1" ht="15" customHeight="1">
      <c r="A124" s="15">
        <v>46.8</v>
      </c>
      <c r="B124" s="15">
        <v>1.4949999999999899</v>
      </c>
      <c r="C124" s="191">
        <f t="shared" si="4"/>
        <v>1.4950365152508958</v>
      </c>
      <c r="D124" s="189">
        <f t="shared" si="3"/>
        <v>2.442491699389072E-3</v>
      </c>
      <c r="E124" s="15">
        <f t="shared" si="5"/>
        <v>699.66</v>
      </c>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row>
    <row r="125" spans="1:30" s="6" customFormat="1" ht="15" customHeight="1">
      <c r="A125" s="15">
        <v>47.33</v>
      </c>
      <c r="B125" s="15">
        <v>1.49999999999999</v>
      </c>
      <c r="C125" s="191">
        <f t="shared" si="4"/>
        <v>1.5000378708206641</v>
      </c>
      <c r="D125" s="189">
        <f t="shared" si="3"/>
        <v>2.5247213782719938E-3</v>
      </c>
      <c r="E125" s="15">
        <f t="shared" si="5"/>
        <v>709.95</v>
      </c>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row>
    <row r="126" spans="1:30" s="6" customFormat="1" ht="15" customHeight="1">
      <c r="A126" s="15">
        <v>47.85</v>
      </c>
      <c r="B126" s="15">
        <v>1.5049999999999899</v>
      </c>
      <c r="C126" s="191">
        <f t="shared" si="4"/>
        <v>1.5049429481916137</v>
      </c>
      <c r="D126" s="189">
        <f t="shared" si="3"/>
        <v>-3.7908178323076314E-3</v>
      </c>
      <c r="E126" s="15">
        <f t="shared" si="5"/>
        <v>720.14</v>
      </c>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row>
    <row r="127" spans="1:30" s="6" customFormat="1" ht="15" customHeight="1">
      <c r="A127" s="15">
        <v>48.38</v>
      </c>
      <c r="B127" s="15">
        <v>1.50999999999999</v>
      </c>
      <c r="C127" s="191">
        <f t="shared" si="4"/>
        <v>1.5099427841169326</v>
      </c>
      <c r="D127" s="189">
        <f t="shared" si="3"/>
        <v>-3.7891313283049473E-3</v>
      </c>
      <c r="E127" s="15">
        <f t="shared" si="5"/>
        <v>730.54</v>
      </c>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row>
    <row r="128" spans="1:30" s="6" customFormat="1" ht="15" customHeight="1">
      <c r="A128" s="15">
        <v>48.905000000000001</v>
      </c>
      <c r="B128" s="15">
        <v>1.5149999999999899</v>
      </c>
      <c r="C128" s="191">
        <f t="shared" si="4"/>
        <v>1.5148983874792612</v>
      </c>
      <c r="D128" s="189">
        <f t="shared" si="3"/>
        <v>-6.7070970778027568E-3</v>
      </c>
      <c r="E128" s="15">
        <f t="shared" si="5"/>
        <v>740.91</v>
      </c>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row>
    <row r="129" spans="1:30" s="6" customFormat="1" ht="15" customHeight="1">
      <c r="A129" s="15">
        <v>49.44</v>
      </c>
      <c r="B129" s="15">
        <v>1.51999999999999</v>
      </c>
      <c r="C129" s="191">
        <f t="shared" si="4"/>
        <v>1.5199541360451698</v>
      </c>
      <c r="D129" s="189">
        <f t="shared" si="3"/>
        <v>-3.0173654486975346E-3</v>
      </c>
      <c r="E129" s="15">
        <f t="shared" si="5"/>
        <v>751.49</v>
      </c>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row>
    <row r="130" spans="1:30" s="6" customFormat="1" ht="15" customHeight="1">
      <c r="A130" s="15">
        <v>49.97</v>
      </c>
      <c r="B130" s="15">
        <v>1.5249999999999899</v>
      </c>
      <c r="C130" s="191">
        <f t="shared" si="4"/>
        <v>1.5249712530738531</v>
      </c>
      <c r="D130" s="189">
        <f t="shared" si="3"/>
        <v>-1.8850443368431473E-3</v>
      </c>
      <c r="E130" s="15">
        <f t="shared" si="5"/>
        <v>762.04</v>
      </c>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row>
    <row r="131" spans="1:30" s="6" customFormat="1" ht="15" customHeight="1">
      <c r="A131" s="15">
        <v>50.5</v>
      </c>
      <c r="B131" s="15">
        <v>1.52999999999999</v>
      </c>
      <c r="C131" s="191">
        <f t="shared" si="4"/>
        <v>1.5299999977337764</v>
      </c>
      <c r="D131" s="189">
        <f t="shared" si="3"/>
        <v>-1.4811853994593924E-7</v>
      </c>
      <c r="E131" s="15">
        <f t="shared" si="5"/>
        <v>772.65</v>
      </c>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row>
    <row r="132" spans="1:30" s="6" customFormat="1" ht="15" customHeight="1">
      <c r="A132" s="2"/>
      <c r="B132" s="2"/>
      <c r="C132" s="2"/>
      <c r="D132" s="2"/>
      <c r="G132" s="2"/>
      <c r="H132" s="2"/>
      <c r="I132" s="2"/>
      <c r="J132" s="2"/>
    </row>
    <row r="133" spans="1:30" s="6" customFormat="1" ht="15" customHeight="1">
      <c r="A133" s="2"/>
      <c r="B133" s="2"/>
      <c r="C133" s="2"/>
      <c r="D133" s="2"/>
      <c r="G133" s="2"/>
      <c r="H133" s="2"/>
      <c r="I133" s="2"/>
      <c r="J133" s="2"/>
    </row>
    <row r="134" spans="1:30" s="6" customFormat="1" ht="15" customHeight="1">
      <c r="A134" s="2"/>
      <c r="B134" s="2"/>
      <c r="C134" s="2"/>
      <c r="D134" s="2"/>
      <c r="G134" s="2"/>
      <c r="H134" s="2"/>
      <c r="I134" s="2"/>
      <c r="J134" s="2"/>
    </row>
    <row r="135" spans="1:30" s="6" customFormat="1" ht="15" customHeight="1">
      <c r="A135" s="2"/>
      <c r="B135" s="2"/>
      <c r="C135" s="2"/>
      <c r="D135" s="2"/>
      <c r="G135" s="2"/>
      <c r="H135" s="2"/>
      <c r="I135" s="2"/>
      <c r="J135" s="2"/>
    </row>
    <row r="136" spans="1:30" s="6" customFormat="1" ht="15" customHeight="1">
      <c r="A136" s="2"/>
      <c r="B136" s="2"/>
      <c r="C136" s="2"/>
      <c r="D136" s="2"/>
      <c r="G136" s="2"/>
      <c r="H136" s="2"/>
      <c r="I136" s="2"/>
      <c r="J136" s="2"/>
    </row>
    <row r="137" spans="1:30" s="6" customFormat="1" ht="15" customHeight="1">
      <c r="A137" s="2"/>
      <c r="B137" s="2"/>
      <c r="C137" s="2"/>
      <c r="D137" s="2"/>
      <c r="G137" s="2"/>
      <c r="H137" s="2"/>
      <c r="I137" s="2"/>
      <c r="J137" s="2"/>
    </row>
    <row r="138" spans="1:30" s="6" customFormat="1" ht="15" customHeight="1">
      <c r="A138" s="2"/>
      <c r="B138" s="2"/>
      <c r="C138" s="2"/>
      <c r="D138" s="2"/>
      <c r="G138" s="2"/>
      <c r="H138" s="2"/>
      <c r="I138" s="2"/>
      <c r="J138" s="2"/>
    </row>
    <row r="139" spans="1:30" s="6" customFormat="1" ht="15" customHeight="1">
      <c r="A139" s="2"/>
      <c r="B139" s="2"/>
      <c r="C139" s="2"/>
      <c r="D139" s="2"/>
      <c r="G139" s="2"/>
      <c r="H139" s="2"/>
      <c r="I139" s="2"/>
      <c r="J139" s="2"/>
    </row>
    <row r="140" spans="1:30" s="6" customFormat="1" ht="15" customHeight="1">
      <c r="A140" s="2"/>
      <c r="B140" s="2"/>
      <c r="C140" s="2"/>
      <c r="D140" s="2"/>
      <c r="G140" s="2"/>
      <c r="H140" s="2"/>
      <c r="I140" s="2"/>
      <c r="J140" s="2"/>
    </row>
    <row r="141" spans="1:30" s="6" customFormat="1" ht="15" customHeight="1">
      <c r="A141" s="2"/>
      <c r="B141" s="2"/>
      <c r="C141" s="2"/>
      <c r="D141" s="2"/>
      <c r="G141" s="2"/>
      <c r="H141" s="2"/>
      <c r="I141" s="2"/>
      <c r="J141" s="2"/>
    </row>
    <row r="142" spans="1:30" s="6" customFormat="1" ht="15" customHeight="1">
      <c r="A142" s="2"/>
      <c r="B142" s="2"/>
      <c r="C142" s="2"/>
      <c r="D142" s="2"/>
      <c r="G142" s="2"/>
      <c r="H142" s="2"/>
      <c r="I142" s="2"/>
      <c r="J142" s="2"/>
    </row>
    <row r="143" spans="1:30" s="6" customFormat="1" ht="15" customHeight="1">
      <c r="A143" s="2"/>
      <c r="B143" s="2"/>
      <c r="C143" s="2"/>
      <c r="D143" s="2"/>
      <c r="G143" s="2"/>
      <c r="H143" s="2"/>
      <c r="I143" s="2"/>
      <c r="J143" s="2"/>
    </row>
    <row r="144" spans="1:30" s="6" customFormat="1" ht="15" customHeight="1">
      <c r="A144" s="2"/>
      <c r="B144" s="2"/>
      <c r="C144" s="2"/>
      <c r="D144" s="2"/>
      <c r="G144" s="2"/>
      <c r="H144" s="2"/>
      <c r="I144" s="2"/>
      <c r="J144" s="2"/>
    </row>
    <row r="145" spans="1:10" s="6" customFormat="1" ht="15" customHeight="1">
      <c r="A145" s="2"/>
      <c r="B145" s="2"/>
      <c r="C145" s="2"/>
      <c r="D145" s="2"/>
      <c r="G145" s="2"/>
      <c r="H145" s="2"/>
      <c r="I145" s="2"/>
      <c r="J145" s="2"/>
    </row>
    <row r="146" spans="1:10" s="6" customFormat="1" ht="15" customHeight="1">
      <c r="A146" s="2"/>
      <c r="B146" s="2"/>
      <c r="C146" s="2"/>
      <c r="D146" s="2"/>
      <c r="G146" s="2"/>
      <c r="H146" s="2"/>
      <c r="I146" s="2"/>
      <c r="J146" s="2"/>
    </row>
    <row r="147" spans="1:10" s="6" customFormat="1" ht="15" customHeight="1">
      <c r="A147" s="2"/>
      <c r="B147" s="2"/>
      <c r="C147" s="2"/>
      <c r="D147" s="2"/>
      <c r="G147" s="2"/>
      <c r="H147" s="2"/>
      <c r="I147" s="2"/>
      <c r="J147" s="2"/>
    </row>
    <row r="148" spans="1:10" s="6" customFormat="1" ht="15" customHeight="1">
      <c r="A148" s="2"/>
      <c r="B148" s="2"/>
      <c r="C148" s="2"/>
      <c r="D148" s="2"/>
      <c r="G148" s="2"/>
      <c r="H148" s="2"/>
      <c r="I148" s="2"/>
      <c r="J148" s="2"/>
    </row>
    <row r="149" spans="1:10" s="6" customFormat="1" ht="15" customHeight="1">
      <c r="A149" s="2"/>
      <c r="B149" s="2"/>
      <c r="C149" s="2"/>
      <c r="D149" s="2"/>
      <c r="G149" s="2"/>
      <c r="H149" s="2"/>
      <c r="I149" s="2"/>
      <c r="J149" s="2"/>
    </row>
    <row r="150" spans="1:10" s="6" customFormat="1" ht="15" customHeight="1">
      <c r="A150" s="2"/>
      <c r="B150" s="2"/>
      <c r="C150" s="2"/>
      <c r="D150" s="2"/>
      <c r="G150" s="2"/>
      <c r="H150" s="2"/>
      <c r="I150" s="2"/>
      <c r="J150" s="2"/>
    </row>
    <row r="151" spans="1:10" s="6" customFormat="1" ht="15" customHeight="1">
      <c r="A151" s="2"/>
      <c r="B151" s="2"/>
      <c r="C151" s="2"/>
      <c r="D151" s="2"/>
      <c r="G151" s="2"/>
      <c r="H151" s="2"/>
      <c r="I151" s="2"/>
      <c r="J151" s="2"/>
    </row>
    <row r="152" spans="1:10" s="6" customFormat="1" ht="15" customHeight="1">
      <c r="A152" s="2"/>
      <c r="B152" s="2"/>
      <c r="C152" s="2"/>
      <c r="D152" s="2"/>
      <c r="G152" s="2"/>
      <c r="H152" s="2"/>
      <c r="I152" s="2"/>
      <c r="J152" s="2"/>
    </row>
    <row r="153" spans="1:10" s="6" customFormat="1" ht="15" customHeight="1">
      <c r="A153" s="2"/>
      <c r="B153" s="2"/>
      <c r="C153" s="2"/>
      <c r="D153" s="2"/>
      <c r="G153" s="2"/>
      <c r="H153" s="2"/>
      <c r="I153" s="2"/>
      <c r="J153" s="2"/>
    </row>
    <row r="154" spans="1:10" s="6" customFormat="1" ht="15" customHeight="1">
      <c r="A154" s="2"/>
      <c r="B154" s="2"/>
      <c r="C154" s="2"/>
      <c r="D154" s="2"/>
      <c r="G154" s="2"/>
      <c r="H154" s="2"/>
      <c r="I154" s="2"/>
      <c r="J154" s="2"/>
    </row>
    <row r="155" spans="1:10" s="6" customFormat="1" ht="15" customHeight="1">
      <c r="A155" s="2"/>
      <c r="B155" s="2"/>
      <c r="C155" s="2"/>
      <c r="D155" s="2"/>
      <c r="G155" s="2"/>
      <c r="H155" s="2"/>
      <c r="I155" s="2"/>
      <c r="J155" s="2"/>
    </row>
    <row r="156" spans="1:10" s="6" customFormat="1" ht="15" customHeight="1">
      <c r="A156" s="2"/>
      <c r="B156" s="2"/>
      <c r="C156" s="2"/>
      <c r="D156" s="2"/>
      <c r="G156" s="2"/>
      <c r="H156" s="2"/>
      <c r="I156" s="2"/>
      <c r="J156" s="2"/>
    </row>
    <row r="157" spans="1:10" s="6" customFormat="1" ht="15" customHeight="1">
      <c r="A157" s="2"/>
      <c r="B157" s="2"/>
      <c r="C157" s="2"/>
      <c r="D157" s="2"/>
      <c r="G157" s="2"/>
      <c r="H157" s="2"/>
      <c r="I157" s="2"/>
      <c r="J157" s="2"/>
    </row>
    <row r="158" spans="1:10" s="6" customFormat="1" ht="15" customHeight="1">
      <c r="A158" s="2"/>
      <c r="B158" s="2"/>
      <c r="C158" s="2"/>
      <c r="D158" s="2"/>
      <c r="G158" s="2"/>
      <c r="H158" s="2"/>
      <c r="I158" s="2"/>
      <c r="J158" s="2"/>
    </row>
    <row r="159" spans="1:10" s="6" customFormat="1" ht="15" customHeight="1">
      <c r="A159" s="2"/>
      <c r="B159" s="2"/>
      <c r="C159" s="2"/>
      <c r="D159" s="2"/>
      <c r="G159" s="2"/>
      <c r="H159" s="2"/>
      <c r="I159" s="2"/>
      <c r="J159" s="2"/>
    </row>
    <row r="160" spans="1:10" s="6" customFormat="1" ht="15" customHeight="1">
      <c r="A160" s="2"/>
      <c r="B160" s="2"/>
      <c r="C160" s="2"/>
      <c r="D160" s="2"/>
      <c r="G160" s="2"/>
      <c r="H160" s="2"/>
      <c r="I160" s="2"/>
      <c r="J160" s="2"/>
    </row>
    <row r="161" spans="1:10" s="6" customFormat="1" ht="15" customHeight="1">
      <c r="A161" s="2"/>
      <c r="B161" s="2"/>
      <c r="C161" s="2"/>
      <c r="D161" s="2"/>
      <c r="G161" s="2"/>
      <c r="H161" s="2"/>
      <c r="I161" s="2"/>
      <c r="J161" s="2"/>
    </row>
    <row r="162" spans="1:10" s="6" customFormat="1" ht="15" customHeight="1">
      <c r="A162" s="2"/>
      <c r="B162" s="2"/>
      <c r="C162" s="2"/>
      <c r="D162" s="2"/>
      <c r="G162" s="2"/>
      <c r="H162" s="2"/>
      <c r="I162" s="2"/>
      <c r="J162" s="2"/>
    </row>
    <row r="163" spans="1:10" s="6" customFormat="1" ht="15" customHeight="1">
      <c r="A163" s="2"/>
      <c r="B163" s="2"/>
      <c r="C163" s="2"/>
      <c r="D163" s="2"/>
      <c r="G163" s="2"/>
      <c r="H163" s="2"/>
      <c r="I163" s="2"/>
      <c r="J163" s="2"/>
    </row>
    <row r="164" spans="1:10" s="6" customFormat="1" ht="15" customHeight="1">
      <c r="A164" s="2"/>
      <c r="B164" s="2"/>
      <c r="C164" s="2"/>
      <c r="D164" s="2"/>
      <c r="G164" s="2"/>
      <c r="H164" s="2"/>
      <c r="I164" s="2"/>
      <c r="J164" s="2"/>
    </row>
    <row r="165" spans="1:10" s="6" customFormat="1" ht="15" customHeight="1">
      <c r="A165" s="2"/>
      <c r="B165" s="2"/>
      <c r="C165" s="2"/>
      <c r="D165" s="2"/>
      <c r="G165" s="2"/>
      <c r="H165" s="2"/>
      <c r="I165" s="2"/>
      <c r="J165" s="2"/>
    </row>
    <row r="166" spans="1:10" s="6" customFormat="1" ht="15" customHeight="1">
      <c r="A166" s="2"/>
      <c r="B166" s="2"/>
      <c r="C166" s="2"/>
      <c r="D166" s="2"/>
      <c r="G166" s="2"/>
      <c r="H166" s="2"/>
      <c r="I166" s="2"/>
      <c r="J166" s="2"/>
    </row>
    <row r="167" spans="1:10" s="6" customFormat="1" ht="15" customHeight="1">
      <c r="A167" s="2"/>
      <c r="B167" s="2"/>
      <c r="C167" s="2"/>
      <c r="D167" s="2"/>
      <c r="G167" s="2"/>
      <c r="H167" s="2"/>
      <c r="I167" s="2"/>
      <c r="J167" s="2"/>
    </row>
    <row r="168" spans="1:10" s="6" customFormat="1" ht="15" customHeight="1">
      <c r="A168" s="2"/>
      <c r="B168" s="2"/>
      <c r="C168" s="2"/>
      <c r="D168" s="2"/>
      <c r="G168" s="2"/>
      <c r="H168" s="2"/>
      <c r="I168" s="2"/>
      <c r="J168" s="2"/>
    </row>
    <row r="169" spans="1:10" s="6" customFormat="1" ht="15" customHeight="1">
      <c r="A169" s="2"/>
      <c r="B169" s="2"/>
      <c r="C169" s="2"/>
      <c r="D169" s="2"/>
      <c r="G169" s="2"/>
      <c r="H169" s="2"/>
      <c r="I169" s="2"/>
      <c r="J169" s="2"/>
    </row>
    <row r="170" spans="1:10" s="6" customFormat="1" ht="15" customHeight="1">
      <c r="A170" s="2"/>
      <c r="B170" s="2"/>
      <c r="C170" s="2"/>
      <c r="D170" s="2"/>
      <c r="G170" s="2"/>
      <c r="H170" s="2"/>
      <c r="I170" s="2"/>
      <c r="J170" s="2"/>
    </row>
    <row r="171" spans="1:10" s="6" customFormat="1" ht="15" customHeight="1">
      <c r="A171" s="2"/>
      <c r="B171" s="2"/>
      <c r="C171" s="2"/>
      <c r="D171" s="2"/>
      <c r="G171" s="2"/>
      <c r="H171" s="2"/>
      <c r="I171" s="2"/>
      <c r="J171" s="2"/>
    </row>
    <row r="172" spans="1:10" ht="15" customHeight="1"/>
    <row r="173" spans="1:10" ht="15" customHeight="1"/>
    <row r="174" spans="1:10" ht="15" customHeight="1"/>
    <row r="175" spans="1:10" ht="15" customHeight="1"/>
    <row r="176" spans="1:10"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sheetData>
  <sheetProtection selectLockedCells="1"/>
  <mergeCells count="8">
    <mergeCell ref="C1:D1"/>
    <mergeCell ref="B3:G3"/>
    <mergeCell ref="I3:M3"/>
    <mergeCell ref="A23:E23"/>
    <mergeCell ref="A22:E22"/>
    <mergeCell ref="B9:E9"/>
    <mergeCell ref="B15:E15"/>
    <mergeCell ref="H15:H16"/>
  </mergeCells>
  <phoneticPr fontId="0" type="noConversion"/>
  <hyperlinks>
    <hyperlink ref="G55" r:id="rId1"/>
  </hyperlinks>
  <pageMargins left="0.78740157499999996" right="0.78740157499999996" top="0.984251969" bottom="0.984251969" header="0.4921259845" footer="0.4921259845"/>
  <pageSetup paperSize="9" orientation="portrait" r:id="rId2"/>
  <headerFooter alignWithMargins="0"/>
  <drawing r:id="rId3"/>
</worksheet>
</file>

<file path=xl/worksheets/sheet4.xml><?xml version="1.0" encoding="utf-8"?>
<worksheet xmlns="http://schemas.openxmlformats.org/spreadsheetml/2006/main" xmlns:r="http://schemas.openxmlformats.org/officeDocument/2006/relationships">
  <dimension ref="A1:S420"/>
  <sheetViews>
    <sheetView topLeftCell="A10" workbookViewId="0">
      <selection activeCell="M16" sqref="M16"/>
    </sheetView>
  </sheetViews>
  <sheetFormatPr baseColWidth="10" defaultRowHeight="12.75"/>
  <cols>
    <col min="4" max="4" width="11.5703125" bestFit="1" customWidth="1"/>
    <col min="5" max="6" width="11.5703125" style="1" bestFit="1" customWidth="1"/>
    <col min="7" max="10" width="11.5703125" bestFit="1" customWidth="1"/>
    <col min="11" max="11" width="11.5703125" style="1" bestFit="1" customWidth="1"/>
    <col min="12" max="12" width="11.7109375" style="1" bestFit="1" customWidth="1"/>
    <col min="13" max="13" width="11.5703125" style="1" bestFit="1" customWidth="1"/>
    <col min="14" max="19" width="11.42578125" style="50"/>
    <col min="20" max="16384" width="11.42578125" style="1"/>
  </cols>
  <sheetData>
    <row r="1" spans="1:19" ht="18.75" customHeight="1">
      <c r="A1" s="50"/>
      <c r="B1" s="10" t="s">
        <v>113</v>
      </c>
      <c r="C1" s="161" t="s">
        <v>115</v>
      </c>
      <c r="D1" s="161"/>
      <c r="E1" s="11" t="s">
        <v>114</v>
      </c>
      <c r="F1" s="50"/>
      <c r="G1" s="50"/>
      <c r="H1" s="50"/>
      <c r="I1" s="50"/>
      <c r="J1" s="50"/>
      <c r="K1" s="50"/>
      <c r="L1" s="50"/>
      <c r="M1" s="50"/>
    </row>
    <row r="2" spans="1:19">
      <c r="A2" s="50"/>
      <c r="B2" s="50"/>
      <c r="C2" s="50"/>
      <c r="D2" s="50"/>
      <c r="E2" s="50"/>
      <c r="F2" s="50"/>
      <c r="G2" s="50"/>
      <c r="H2" s="50"/>
      <c r="I2" s="50"/>
      <c r="J2" s="50"/>
      <c r="K2" s="50"/>
      <c r="L2" s="50"/>
      <c r="M2" s="50"/>
    </row>
    <row r="3" spans="1:19" s="2" customFormat="1" ht="24" customHeight="1">
      <c r="A3" s="30"/>
      <c r="B3" s="159" t="s">
        <v>15</v>
      </c>
      <c r="C3" s="159"/>
      <c r="D3" s="159"/>
      <c r="E3" s="159"/>
      <c r="F3" s="159"/>
      <c r="G3" s="159"/>
      <c r="H3" s="47" t="s">
        <v>16</v>
      </c>
      <c r="I3" s="159" t="s">
        <v>17</v>
      </c>
      <c r="J3" s="159"/>
      <c r="K3" s="159"/>
      <c r="L3" s="159"/>
      <c r="M3" s="160"/>
      <c r="N3" s="15"/>
      <c r="O3" s="15"/>
      <c r="P3" s="15"/>
      <c r="Q3" s="15"/>
      <c r="R3" s="15"/>
      <c r="S3" s="15"/>
    </row>
    <row r="4" spans="1:19" s="3" customFormat="1" ht="15" customHeight="1">
      <c r="A4" s="49"/>
      <c r="B4" s="156" t="s">
        <v>10</v>
      </c>
      <c r="C4" s="38" t="s">
        <v>14</v>
      </c>
      <c r="D4" s="38" t="s">
        <v>12</v>
      </c>
      <c r="E4" s="38" t="s">
        <v>3</v>
      </c>
      <c r="F4" s="38" t="s">
        <v>13</v>
      </c>
      <c r="G4" s="38" t="s">
        <v>4</v>
      </c>
      <c r="H4" s="39" t="s">
        <v>11</v>
      </c>
      <c r="I4" s="38" t="s">
        <v>6</v>
      </c>
      <c r="J4" s="38" t="s">
        <v>7</v>
      </c>
      <c r="K4" s="48" t="s">
        <v>8</v>
      </c>
      <c r="L4" s="48" t="s">
        <v>9</v>
      </c>
      <c r="M4" s="40" t="s">
        <v>10</v>
      </c>
      <c r="N4" s="181"/>
      <c r="O4" s="181"/>
      <c r="P4" s="181"/>
      <c r="Q4" s="181"/>
      <c r="R4" s="181"/>
      <c r="S4" s="181"/>
    </row>
    <row r="5" spans="1:19" s="2" customFormat="1" ht="15" customHeight="1">
      <c r="A5" s="32" t="s">
        <v>1</v>
      </c>
      <c r="B5" s="24">
        <v>100</v>
      </c>
      <c r="C5" s="25">
        <f>B5*10</f>
        <v>1000</v>
      </c>
      <c r="D5" s="25">
        <v>1</v>
      </c>
      <c r="E5" s="25">
        <f>C5*D5</f>
        <v>1000</v>
      </c>
      <c r="F5" s="59">
        <v>18.015280000000001</v>
      </c>
      <c r="G5" s="25"/>
      <c r="H5" s="62">
        <v>40</v>
      </c>
      <c r="I5" s="25"/>
      <c r="J5" s="25"/>
      <c r="K5" s="42"/>
      <c r="L5" s="43"/>
      <c r="M5" s="44"/>
      <c r="N5" s="15"/>
      <c r="O5" s="15"/>
      <c r="P5" s="15"/>
      <c r="Q5" s="15"/>
      <c r="R5" s="15"/>
      <c r="S5" s="15"/>
    </row>
    <row r="6" spans="1:19" s="2" customFormat="1" ht="15" customHeight="1">
      <c r="A6" s="32" t="s">
        <v>2</v>
      </c>
      <c r="B6" s="24">
        <v>50</v>
      </c>
      <c r="C6" s="25">
        <f>B6*10</f>
        <v>500</v>
      </c>
      <c r="D6" s="144">
        <f>1.0121289+0.0030592*B6-2.2735*10^-5*(B6-25.5)^2-2.307*10^-8*(B6-25.5)^3 + 9.9567*10^-9*(B6-25.5)^4 + 2.984*10^-10*(B6-25.5)^5</f>
        <v>1.1573244272754688</v>
      </c>
      <c r="E6" s="59">
        <f>C6*D6</f>
        <v>578.66221363773445</v>
      </c>
      <c r="F6" s="59">
        <v>20.0063</v>
      </c>
      <c r="G6" s="59">
        <f>E6/F6</f>
        <v>28.923999622005791</v>
      </c>
      <c r="H6" s="62">
        <v>40</v>
      </c>
      <c r="I6" s="59">
        <f>H6*G6</f>
        <v>1156.9599848802316</v>
      </c>
      <c r="J6" s="59">
        <f>E6*H6</f>
        <v>23146.488545509379</v>
      </c>
      <c r="K6" s="55">
        <f>I6/H7</f>
        <v>14.461999811002894</v>
      </c>
      <c r="L6" s="55">
        <f>J6/H7</f>
        <v>289.33110681886723</v>
      </c>
      <c r="M6" s="104">
        <f xml:space="preserve"> 1.7398222 + 0.085471*L6 - 0.000015068*(L6-283.432)^2 + 0.000000015639*(L6-283.432)^3 - 0.00000000003211*(L6-283.432)^4 - 0.00000000000001749*(L6-283.432)^5</f>
        <v>26.46872004408657</v>
      </c>
      <c r="N6" s="15"/>
      <c r="O6" s="15"/>
      <c r="P6" s="15"/>
      <c r="Q6" s="15"/>
      <c r="R6" s="15"/>
      <c r="S6" s="15"/>
    </row>
    <row r="7" spans="1:19" s="6" customFormat="1" ht="15" customHeight="1">
      <c r="A7" s="33" t="s">
        <v>5</v>
      </c>
      <c r="B7" s="34"/>
      <c r="C7" s="34"/>
      <c r="D7" s="128">
        <f>(D5*H5+D6*H6)/H7</f>
        <v>1.0786622136377344</v>
      </c>
      <c r="E7" s="100"/>
      <c r="F7" s="100"/>
      <c r="G7" s="100"/>
      <c r="H7" s="101">
        <f>H5+H6</f>
        <v>80</v>
      </c>
      <c r="I7" s="100"/>
      <c r="J7" s="100"/>
      <c r="K7" s="100"/>
      <c r="L7" s="100"/>
      <c r="M7" s="58"/>
      <c r="N7" s="15"/>
      <c r="O7" s="15"/>
      <c r="P7" s="15"/>
      <c r="Q7" s="15"/>
      <c r="R7" s="15"/>
      <c r="S7" s="15"/>
    </row>
    <row r="8" spans="1:19" s="6" customFormat="1" ht="15" customHeight="1">
      <c r="A8" s="35"/>
      <c r="B8" s="35"/>
      <c r="C8" s="35"/>
      <c r="D8" s="99"/>
      <c r="E8" s="99"/>
      <c r="F8" s="99"/>
      <c r="G8" s="99"/>
      <c r="H8" s="99"/>
      <c r="I8" s="99"/>
      <c r="J8" s="99"/>
      <c r="K8" s="99"/>
      <c r="L8" s="99"/>
      <c r="M8" s="99"/>
      <c r="N8" s="15"/>
      <c r="O8" s="15"/>
      <c r="P8" s="15"/>
      <c r="Q8" s="15"/>
      <c r="R8" s="15"/>
      <c r="S8" s="15"/>
    </row>
    <row r="9" spans="1:19" s="6" customFormat="1" ht="30" customHeight="1">
      <c r="A9" s="30"/>
      <c r="B9" s="159" t="s">
        <v>15</v>
      </c>
      <c r="C9" s="159"/>
      <c r="D9" s="159"/>
      <c r="E9" s="159"/>
      <c r="F9" s="158"/>
      <c r="G9" s="158"/>
      <c r="H9" s="31"/>
      <c r="I9" s="20" t="s">
        <v>16</v>
      </c>
      <c r="J9" s="99"/>
      <c r="K9" s="99"/>
      <c r="L9" s="99"/>
      <c r="M9" s="99"/>
      <c r="N9" s="15"/>
      <c r="O9" s="15"/>
      <c r="P9" s="15"/>
      <c r="Q9" s="15"/>
      <c r="R9" s="15"/>
      <c r="S9" s="15"/>
    </row>
    <row r="10" spans="1:19" s="6" customFormat="1" ht="15" customHeight="1">
      <c r="A10" s="33"/>
      <c r="B10" s="156" t="s">
        <v>10</v>
      </c>
      <c r="C10" s="38" t="s">
        <v>14</v>
      </c>
      <c r="D10" s="38" t="s">
        <v>12</v>
      </c>
      <c r="E10" s="38" t="s">
        <v>9</v>
      </c>
      <c r="F10" s="39" t="s">
        <v>24</v>
      </c>
      <c r="G10" s="37" t="s">
        <v>110</v>
      </c>
      <c r="H10" s="34"/>
      <c r="I10" s="40" t="s">
        <v>11</v>
      </c>
      <c r="J10" s="99"/>
      <c r="K10" s="99"/>
      <c r="L10" s="99"/>
      <c r="M10" s="99"/>
      <c r="N10" s="15"/>
      <c r="O10" s="15"/>
      <c r="P10" s="15"/>
      <c r="Q10" s="15"/>
      <c r="R10" s="15"/>
      <c r="S10" s="15"/>
    </row>
    <row r="11" spans="1:19" s="6" customFormat="1" ht="15" customHeight="1">
      <c r="A11" s="32" t="s">
        <v>1</v>
      </c>
      <c r="B11" s="35"/>
      <c r="D11" s="99"/>
      <c r="E11" s="35"/>
      <c r="F11" s="99"/>
      <c r="G11" s="99"/>
      <c r="H11" s="15"/>
      <c r="I11" s="54">
        <f>F13-I12</f>
        <v>40.000014767698971</v>
      </c>
      <c r="J11" s="99"/>
      <c r="K11" s="99"/>
      <c r="L11" s="99"/>
      <c r="M11" s="99"/>
      <c r="N11" s="15"/>
      <c r="O11" s="15"/>
      <c r="P11" s="15"/>
      <c r="Q11" s="15"/>
      <c r="R11" s="15"/>
      <c r="S11" s="15"/>
    </row>
    <row r="12" spans="1:19" s="6" customFormat="1" ht="15" customHeight="1">
      <c r="A12" s="32" t="s">
        <v>2</v>
      </c>
      <c r="B12" s="24">
        <v>50</v>
      </c>
      <c r="C12" s="25">
        <f>B12*10</f>
        <v>500</v>
      </c>
      <c r="D12" s="144">
        <f>1.0121289+0.0030592*B12-2.2735*10^-5*(B12-25.5)^2-2.307*10^-8*(B12-25.5)^3 + 9.9567*10^-9*(B12-25.5)^4 + 2.984*10^-10*(B12-25.5)^5</f>
        <v>1.1573244272754688</v>
      </c>
      <c r="E12" s="155">
        <f>C12*D12</f>
        <v>578.66221363773445</v>
      </c>
      <c r="F12" s="105"/>
      <c r="G12" s="62">
        <v>289.33100000000002</v>
      </c>
      <c r="H12" s="15"/>
      <c r="I12" s="154">
        <f>G12/E12*F13</f>
        <v>39.999985232301029</v>
      </c>
      <c r="J12" s="99"/>
      <c r="K12" s="99"/>
      <c r="L12" s="99"/>
      <c r="M12" s="99"/>
      <c r="N12" s="15"/>
      <c r="O12" s="15"/>
      <c r="P12" s="15"/>
      <c r="Q12" s="15"/>
      <c r="R12" s="15"/>
      <c r="S12" s="15"/>
    </row>
    <row r="13" spans="1:19" s="6" customFormat="1" ht="15" customHeight="1">
      <c r="A13" s="33" t="s">
        <v>5</v>
      </c>
      <c r="B13" s="34"/>
      <c r="C13" s="34"/>
      <c r="D13" s="100"/>
      <c r="E13" s="28"/>
      <c r="F13" s="103">
        <v>80</v>
      </c>
      <c r="G13" s="100"/>
      <c r="H13" s="34"/>
      <c r="I13" s="58"/>
      <c r="J13" s="99"/>
      <c r="K13" s="99"/>
      <c r="L13" s="99"/>
      <c r="M13" s="99"/>
      <c r="N13" s="15"/>
      <c r="O13" s="15"/>
      <c r="P13" s="15"/>
      <c r="Q13" s="15"/>
      <c r="R13" s="15"/>
      <c r="S13" s="15"/>
    </row>
    <row r="14" spans="1:19" s="6" customFormat="1" ht="15" customHeight="1">
      <c r="A14" s="15"/>
      <c r="B14" s="15"/>
      <c r="C14" s="15"/>
      <c r="D14" s="15"/>
      <c r="E14" s="15"/>
      <c r="F14" s="15"/>
      <c r="G14" s="15"/>
      <c r="H14" s="15"/>
      <c r="I14" s="15"/>
      <c r="J14" s="15"/>
      <c r="K14" s="15"/>
      <c r="L14" s="15"/>
      <c r="M14" s="15"/>
      <c r="N14" s="15"/>
      <c r="O14" s="15"/>
      <c r="P14" s="15"/>
      <c r="Q14" s="15"/>
      <c r="R14" s="15"/>
      <c r="S14" s="15"/>
    </row>
    <row r="15" spans="1:19" s="6" customFormat="1" ht="30" customHeight="1">
      <c r="A15" s="30"/>
      <c r="B15" s="159" t="s">
        <v>15</v>
      </c>
      <c r="C15" s="159"/>
      <c r="D15" s="159"/>
      <c r="E15" s="159"/>
      <c r="F15" s="158"/>
      <c r="G15" s="158"/>
      <c r="H15" s="163" t="s">
        <v>53</v>
      </c>
      <c r="I15" s="20" t="s">
        <v>16</v>
      </c>
      <c r="J15" s="15"/>
      <c r="K15" s="15"/>
      <c r="L15" s="15"/>
      <c r="M15" s="15"/>
      <c r="N15" s="15"/>
      <c r="O15" s="15"/>
      <c r="P15" s="15"/>
      <c r="Q15" s="15"/>
      <c r="R15" s="15"/>
      <c r="S15" s="15"/>
    </row>
    <row r="16" spans="1:19" s="6" customFormat="1" ht="15" customHeight="1">
      <c r="A16" s="33"/>
      <c r="B16" s="156" t="s">
        <v>10</v>
      </c>
      <c r="C16" s="38" t="s">
        <v>14</v>
      </c>
      <c r="D16" s="38" t="s">
        <v>12</v>
      </c>
      <c r="E16" s="38" t="s">
        <v>9</v>
      </c>
      <c r="F16" s="39" t="s">
        <v>24</v>
      </c>
      <c r="G16" s="37" t="s">
        <v>112</v>
      </c>
      <c r="H16" s="164"/>
      <c r="I16" s="40" t="s">
        <v>11</v>
      </c>
      <c r="J16" s="15"/>
      <c r="K16" s="15"/>
      <c r="L16" s="15"/>
      <c r="M16" s="15"/>
      <c r="N16" s="15"/>
      <c r="O16" s="15"/>
      <c r="P16" s="15"/>
      <c r="Q16" s="15"/>
      <c r="R16" s="15"/>
      <c r="S16" s="15"/>
    </row>
    <row r="17" spans="1:19" s="6" customFormat="1" ht="15" customHeight="1">
      <c r="A17" s="32" t="s">
        <v>1</v>
      </c>
      <c r="B17" s="35"/>
      <c r="C17" s="35"/>
      <c r="D17" s="99"/>
      <c r="F17" s="99"/>
      <c r="G17" s="99"/>
      <c r="H17" s="99"/>
      <c r="I17" s="54">
        <f>F19-I18</f>
        <v>40.000464949796097</v>
      </c>
      <c r="J17" s="15"/>
      <c r="K17" s="15"/>
      <c r="L17" s="15"/>
      <c r="M17" s="15"/>
      <c r="N17" s="15"/>
      <c r="O17" s="15"/>
      <c r="P17" s="15"/>
      <c r="Q17" s="15"/>
      <c r="R17" s="15"/>
      <c r="S17" s="15"/>
    </row>
    <row r="18" spans="1:19" s="6" customFormat="1" ht="15" customHeight="1">
      <c r="A18" s="32" t="s">
        <v>2</v>
      </c>
      <c r="B18" s="24">
        <v>50</v>
      </c>
      <c r="C18" s="25">
        <f>B18*10</f>
        <v>500</v>
      </c>
      <c r="D18" s="144">
        <f>1.0121289+0.0030592*B18-2.2735*10^-5*(B18-25.5)^2-2.307*10^-8*(B18-25.5)^3 + 9.9567*10^-9*(B18-25.5)^4 + 2.984*10^-10*(B18-25.5)^5</f>
        <v>1.1573244272754688</v>
      </c>
      <c r="E18" s="155">
        <f>C18*D18</f>
        <v>578.66221363773445</v>
      </c>
      <c r="F18" s="105"/>
      <c r="G18" s="62">
        <v>26.469000000000001</v>
      </c>
      <c r="H18" s="144">
        <f>1.0121289+0.0030592*G18-2.2735*10^-5*(G18-25.5)^2-2.307*10^-8*(G18-25.5)^3 + 9.9567*10^-9*(G18-25.5)^4 + 2.984*10^-10*(G18-25.5)^5</f>
        <v>1.0930815055645819</v>
      </c>
      <c r="I18" s="54">
        <f>(G18*H18)/(B18*D18)*F19</f>
        <v>39.999535050203903</v>
      </c>
      <c r="J18" s="15"/>
      <c r="K18" s="15"/>
      <c r="L18" s="15"/>
      <c r="M18" s="15"/>
      <c r="N18" s="15"/>
      <c r="O18" s="15"/>
      <c r="P18" s="15"/>
      <c r="Q18" s="15"/>
      <c r="R18" s="15"/>
      <c r="S18" s="15"/>
    </row>
    <row r="19" spans="1:19" s="6" customFormat="1" ht="15" customHeight="1">
      <c r="A19" s="33" t="s">
        <v>5</v>
      </c>
      <c r="B19" s="34"/>
      <c r="C19" s="34"/>
      <c r="D19" s="100"/>
      <c r="E19" s="28"/>
      <c r="F19" s="103">
        <v>80</v>
      </c>
      <c r="G19" s="100"/>
      <c r="H19" s="100"/>
      <c r="I19" s="58"/>
      <c r="J19" s="15"/>
      <c r="K19" s="15"/>
      <c r="L19" s="15"/>
      <c r="M19" s="15"/>
      <c r="N19" s="15"/>
      <c r="O19" s="15"/>
      <c r="P19" s="15"/>
      <c r="Q19" s="15"/>
      <c r="R19" s="15"/>
      <c r="S19" s="15"/>
    </row>
    <row r="20" spans="1:19" s="6" customFormat="1" ht="15" customHeight="1">
      <c r="A20" s="15"/>
      <c r="B20" s="15"/>
      <c r="C20" s="15"/>
      <c r="D20" s="15"/>
      <c r="E20" s="15"/>
      <c r="F20" s="15"/>
      <c r="G20" s="15"/>
      <c r="H20" s="15"/>
      <c r="I20" s="15"/>
      <c r="J20" s="15"/>
      <c r="K20" s="15"/>
      <c r="L20" s="15"/>
      <c r="M20" s="15"/>
      <c r="N20" s="15"/>
      <c r="O20" s="15"/>
      <c r="P20" s="15"/>
      <c r="Q20" s="15"/>
      <c r="R20" s="15"/>
      <c r="S20" s="15"/>
    </row>
    <row r="21" spans="1:19" s="6" customFormat="1" ht="15" customHeight="1">
      <c r="A21" s="15"/>
      <c r="B21" s="15"/>
      <c r="C21" s="15"/>
      <c r="D21" s="15"/>
      <c r="E21" s="15"/>
      <c r="F21" s="15"/>
      <c r="G21" s="15"/>
      <c r="H21" s="15"/>
      <c r="I21" s="15"/>
      <c r="J21" s="15"/>
      <c r="K21" s="15"/>
      <c r="L21" s="15"/>
      <c r="M21" s="15"/>
      <c r="N21" s="15"/>
      <c r="O21" s="15"/>
      <c r="P21" s="15"/>
      <c r="Q21" s="15"/>
      <c r="R21" s="15"/>
      <c r="S21" s="15"/>
    </row>
    <row r="22" spans="1:19" s="6" customFormat="1" ht="15" customHeight="1">
      <c r="A22" s="185" t="s">
        <v>21</v>
      </c>
      <c r="B22" s="185"/>
      <c r="C22" s="185"/>
      <c r="D22" s="185"/>
      <c r="E22" s="185"/>
      <c r="F22" s="15"/>
      <c r="G22" s="15"/>
      <c r="H22" s="15"/>
      <c r="I22" s="15"/>
      <c r="J22" s="15"/>
      <c r="K22" s="15"/>
      <c r="L22" s="15"/>
      <c r="M22" s="15"/>
      <c r="N22" s="15"/>
      <c r="O22" s="15"/>
      <c r="P22" s="15"/>
      <c r="Q22" s="15"/>
      <c r="R22" s="15"/>
      <c r="S22" s="15"/>
    </row>
    <row r="23" spans="1:19" s="6" customFormat="1" ht="15" customHeight="1">
      <c r="A23" s="185" t="s">
        <v>22</v>
      </c>
      <c r="B23" s="185"/>
      <c r="C23" s="185"/>
      <c r="D23" s="185"/>
      <c r="E23" s="185"/>
      <c r="F23" s="15"/>
      <c r="G23" s="15"/>
      <c r="H23" s="15"/>
      <c r="I23" s="15"/>
      <c r="J23" s="15"/>
      <c r="K23" s="15"/>
      <c r="L23" s="15"/>
      <c r="M23" s="15"/>
      <c r="N23" s="15"/>
      <c r="O23" s="15"/>
      <c r="P23" s="15"/>
      <c r="Q23" s="15"/>
      <c r="R23" s="15"/>
      <c r="S23" s="15"/>
    </row>
    <row r="24" spans="1:19" s="6" customFormat="1" ht="15" customHeight="1">
      <c r="A24" s="187" t="s">
        <v>93</v>
      </c>
      <c r="B24" s="187" t="s">
        <v>12</v>
      </c>
      <c r="C24" s="181" t="s">
        <v>20</v>
      </c>
      <c r="D24" s="187" t="s">
        <v>54</v>
      </c>
      <c r="E24" s="181" t="s">
        <v>40</v>
      </c>
      <c r="F24" s="181"/>
      <c r="G24" s="181"/>
      <c r="H24" s="181"/>
      <c r="I24" s="15"/>
      <c r="J24" s="15"/>
      <c r="K24" s="15"/>
      <c r="L24" s="15"/>
      <c r="M24" s="15"/>
      <c r="N24" s="15"/>
      <c r="O24" s="15"/>
      <c r="P24" s="15"/>
      <c r="Q24" s="15"/>
      <c r="R24" s="15"/>
      <c r="S24" s="15"/>
    </row>
    <row r="25" spans="1:19" s="6" customFormat="1" ht="15" customHeight="1">
      <c r="A25" s="15">
        <v>1</v>
      </c>
      <c r="B25" s="15">
        <v>1.0029999999999999</v>
      </c>
      <c r="C25" s="15">
        <f>1.0121289+0.0030592*A25-2.2735*10^-5*(A25-25.5)^2-2.307*10^-8*(A25-25.5)^3 + 9.9567*10^-9*(A25-25.5)^4 + 2.984*10^-10*(A25-25.5)^5</f>
        <v>1.0028340044891186</v>
      </c>
      <c r="D25" s="189">
        <f>(C25-B25)/B25*100</f>
        <v>-1.6549901383973688E-2</v>
      </c>
      <c r="E25" s="15">
        <f>ROUND(A25*10*B25,2)</f>
        <v>10.029999999999999</v>
      </c>
      <c r="F25" s="15"/>
      <c r="G25" s="15"/>
      <c r="H25" s="15"/>
      <c r="I25" s="15"/>
      <c r="J25" s="15"/>
      <c r="K25" s="15"/>
      <c r="L25" s="15"/>
      <c r="M25" s="15"/>
      <c r="N25" s="15"/>
      <c r="O25" s="15"/>
      <c r="P25" s="15"/>
      <c r="Q25" s="15"/>
      <c r="R25" s="15"/>
      <c r="S25" s="15"/>
    </row>
    <row r="26" spans="1:19" s="6" customFormat="1" ht="15" customHeight="1">
      <c r="A26" s="15">
        <v>2</v>
      </c>
      <c r="B26" s="15">
        <v>1.0069999999999999</v>
      </c>
      <c r="C26" s="15">
        <f t="shared" ref="C26:C74" si="0">1.0121289+0.0030592*A26-2.2735*10^-5*(A26-25.5)^2-2.307*10^-8*(A26-25.5)^3 + 9.9567*10^-9*(A26-25.5)^4 + 2.984*10^-10*(A26-25.5)^5</f>
        <v>1.0068892486242689</v>
      </c>
      <c r="D26" s="189">
        <f t="shared" ref="D26:D74" si="1">(C26-B26)/B26*100</f>
        <v>-1.0998150519465929E-2</v>
      </c>
      <c r="E26" s="15">
        <f t="shared" ref="E26:E74" si="2">ROUND(A26*10*B26,2)</f>
        <v>20.14</v>
      </c>
      <c r="F26" s="15"/>
      <c r="G26" s="15"/>
      <c r="H26" s="15"/>
      <c r="I26" s="15"/>
      <c r="J26" s="15"/>
      <c r="K26" s="15"/>
      <c r="L26" s="15"/>
      <c r="M26" s="15"/>
      <c r="N26" s="15"/>
      <c r="O26" s="15"/>
      <c r="P26" s="15"/>
      <c r="Q26" s="15"/>
      <c r="R26" s="15"/>
      <c r="S26" s="15"/>
    </row>
    <row r="27" spans="1:19" s="6" customFormat="1" ht="15" customHeight="1">
      <c r="A27" s="15">
        <v>3</v>
      </c>
      <c r="B27" s="15">
        <v>1.0109999999999999</v>
      </c>
      <c r="C27" s="15">
        <f t="shared" si="0"/>
        <v>1.0108907565117184</v>
      </c>
      <c r="D27" s="189">
        <f t="shared" si="1"/>
        <v>-1.0805488455138668E-2</v>
      </c>
      <c r="E27" s="15">
        <f t="shared" si="2"/>
        <v>30.33</v>
      </c>
      <c r="F27" s="15"/>
      <c r="G27" s="15"/>
      <c r="H27" s="15"/>
      <c r="I27" s="15"/>
      <c r="J27" s="15"/>
      <c r="K27" s="15"/>
      <c r="L27" s="15"/>
      <c r="M27" s="15"/>
      <c r="N27" s="15"/>
      <c r="O27" s="15"/>
      <c r="P27" s="15"/>
      <c r="Q27" s="15"/>
      <c r="R27" s="15"/>
      <c r="S27" s="15"/>
    </row>
    <row r="28" spans="1:19" s="6" customFormat="1" ht="15" customHeight="1">
      <c r="A28" s="15">
        <v>4</v>
      </c>
      <c r="B28" s="15">
        <v>1.014</v>
      </c>
      <c r="C28" s="15">
        <f t="shared" si="0"/>
        <v>1.0148423693250688</v>
      </c>
      <c r="D28" s="189">
        <f t="shared" si="1"/>
        <v>8.3073897935775062E-2</v>
      </c>
      <c r="E28" s="15">
        <f t="shared" si="2"/>
        <v>40.56</v>
      </c>
      <c r="F28" s="15"/>
      <c r="G28" s="15"/>
      <c r="H28" s="15"/>
      <c r="I28" s="15"/>
      <c r="J28" s="15"/>
      <c r="K28" s="15"/>
      <c r="L28" s="15"/>
      <c r="M28" s="15"/>
      <c r="N28" s="15"/>
      <c r="O28" s="15"/>
      <c r="P28" s="15"/>
      <c r="Q28" s="15"/>
      <c r="R28" s="15"/>
      <c r="S28" s="15"/>
    </row>
    <row r="29" spans="1:19" s="6" customFormat="1" ht="15" customHeight="1">
      <c r="A29" s="15">
        <v>5</v>
      </c>
      <c r="B29" s="15">
        <v>1.018</v>
      </c>
      <c r="C29" s="15">
        <f t="shared" si="0"/>
        <v>1.0187473615187188</v>
      </c>
      <c r="D29" s="189">
        <f t="shared" si="1"/>
        <v>7.3414687496934389E-2</v>
      </c>
      <c r="E29" s="15">
        <f t="shared" si="2"/>
        <v>50.9</v>
      </c>
      <c r="F29" s="15"/>
      <c r="G29" s="15"/>
      <c r="H29" s="15"/>
      <c r="I29" s="15"/>
      <c r="J29" s="15"/>
      <c r="K29" s="15"/>
      <c r="L29" s="15"/>
      <c r="M29" s="15"/>
      <c r="N29" s="15"/>
      <c r="O29" s="15"/>
      <c r="P29" s="15"/>
      <c r="Q29" s="15"/>
      <c r="R29" s="15"/>
      <c r="S29" s="15"/>
    </row>
    <row r="30" spans="1:19" s="6" customFormat="1" ht="15" customHeight="1">
      <c r="A30" s="15">
        <v>6</v>
      </c>
      <c r="B30" s="15">
        <v>1.0229999999999999</v>
      </c>
      <c r="C30" s="15">
        <f t="shared" si="0"/>
        <v>1.0226084766358687</v>
      </c>
      <c r="D30" s="189">
        <f t="shared" si="1"/>
        <v>-3.8272078605197893E-2</v>
      </c>
      <c r="E30" s="15">
        <f t="shared" si="2"/>
        <v>61.38</v>
      </c>
      <c r="F30" s="15"/>
      <c r="G30" s="15"/>
      <c r="H30" s="15"/>
      <c r="I30" s="15"/>
      <c r="J30" s="15"/>
      <c r="K30" s="15"/>
      <c r="L30" s="15"/>
      <c r="M30" s="15"/>
      <c r="N30" s="15"/>
      <c r="O30" s="15"/>
      <c r="P30" s="15"/>
      <c r="Q30" s="15"/>
      <c r="R30" s="15"/>
      <c r="S30" s="15"/>
    </row>
    <row r="31" spans="1:19" s="6" customFormat="1" ht="15" customHeight="1">
      <c r="A31" s="15">
        <v>7</v>
      </c>
      <c r="B31" s="15">
        <v>1.0269999999999999</v>
      </c>
      <c r="C31" s="15">
        <f t="shared" si="0"/>
        <v>1.0264279631165185</v>
      </c>
      <c r="D31" s="189">
        <f t="shared" si="1"/>
        <v>-5.5699793912502162E-2</v>
      </c>
      <c r="E31" s="15">
        <f t="shared" si="2"/>
        <v>71.89</v>
      </c>
      <c r="F31" s="15"/>
      <c r="G31" s="15"/>
      <c r="H31" s="15"/>
      <c r="I31" s="15"/>
      <c r="J31" s="15"/>
      <c r="K31" s="15"/>
      <c r="L31" s="15"/>
      <c r="M31" s="15"/>
      <c r="N31" s="15"/>
      <c r="O31" s="15"/>
      <c r="P31" s="15"/>
      <c r="Q31" s="15"/>
      <c r="R31" s="15"/>
      <c r="S31" s="15"/>
    </row>
    <row r="32" spans="1:19" s="6" customFormat="1" ht="15" customHeight="1">
      <c r="A32" s="15">
        <v>8</v>
      </c>
      <c r="B32" s="15">
        <v>1.03</v>
      </c>
      <c r="C32" s="15">
        <f t="shared" si="0"/>
        <v>1.0302076101054687</v>
      </c>
      <c r="D32" s="189">
        <f t="shared" si="1"/>
        <v>2.0156320919287238E-2</v>
      </c>
      <c r="E32" s="15">
        <f t="shared" si="2"/>
        <v>82.4</v>
      </c>
      <c r="F32" s="15"/>
      <c r="G32" s="15"/>
      <c r="H32" s="15"/>
      <c r="I32" s="15"/>
      <c r="J32" s="15"/>
      <c r="K32" s="15"/>
      <c r="L32" s="15"/>
      <c r="M32" s="15"/>
      <c r="N32" s="15"/>
      <c r="O32" s="15"/>
      <c r="P32" s="15"/>
      <c r="Q32" s="15"/>
      <c r="R32" s="15"/>
      <c r="S32" s="15"/>
    </row>
    <row r="33" spans="1:19" s="6" customFormat="1" ht="15" customHeight="1">
      <c r="A33" s="15">
        <v>9</v>
      </c>
      <c r="B33" s="15">
        <v>1.0349999999999999</v>
      </c>
      <c r="C33" s="15">
        <f t="shared" si="0"/>
        <v>1.0339487832603187</v>
      </c>
      <c r="D33" s="189">
        <f t="shared" si="1"/>
        <v>-0.10156683475180935</v>
      </c>
      <c r="E33" s="15">
        <f t="shared" si="2"/>
        <v>93.15</v>
      </c>
      <c r="F33" s="15"/>
      <c r="G33" s="15"/>
      <c r="H33" s="15"/>
      <c r="I33" s="15"/>
      <c r="J33" s="15"/>
      <c r="K33" s="15"/>
      <c r="L33" s="15"/>
      <c r="M33" s="15"/>
      <c r="N33" s="15"/>
      <c r="O33" s="15"/>
      <c r="P33" s="15"/>
      <c r="Q33" s="15"/>
      <c r="R33" s="15"/>
      <c r="S33" s="15"/>
    </row>
    <row r="34" spans="1:19" s="6" customFormat="1" ht="15" customHeight="1">
      <c r="A34" s="15">
        <v>10</v>
      </c>
      <c r="B34" s="15">
        <v>1.038</v>
      </c>
      <c r="C34" s="15">
        <f t="shared" si="0"/>
        <v>1.0376524605594688</v>
      </c>
      <c r="D34" s="189">
        <f t="shared" si="1"/>
        <v>-3.3481641669675377E-2</v>
      </c>
      <c r="E34" s="15">
        <f t="shared" si="2"/>
        <v>103.8</v>
      </c>
      <c r="F34" s="15"/>
      <c r="G34" s="15"/>
      <c r="H34" s="15"/>
      <c r="I34" s="15"/>
      <c r="J34" s="15"/>
      <c r="K34" s="15"/>
      <c r="L34" s="15"/>
      <c r="M34" s="15"/>
      <c r="N34" s="15"/>
      <c r="O34" s="15"/>
      <c r="P34" s="15"/>
      <c r="Q34" s="15"/>
      <c r="R34" s="15"/>
      <c r="S34" s="15"/>
    </row>
    <row r="35" spans="1:19" s="6" customFormat="1" ht="15" customHeight="1">
      <c r="A35" s="15">
        <v>11</v>
      </c>
      <c r="B35" s="15">
        <v>1.0409999999999999</v>
      </c>
      <c r="C35" s="15">
        <f t="shared" si="0"/>
        <v>1.0413192681101189</v>
      </c>
      <c r="D35" s="189">
        <f t="shared" si="1"/>
        <v>3.0669366966277926E-2</v>
      </c>
      <c r="E35" s="15">
        <f t="shared" si="2"/>
        <v>114.51</v>
      </c>
      <c r="F35" s="15"/>
      <c r="G35" s="15"/>
      <c r="H35" s="15"/>
      <c r="I35" s="15"/>
      <c r="J35" s="15"/>
      <c r="K35" s="15"/>
      <c r="L35" s="15"/>
      <c r="M35" s="15"/>
      <c r="N35" s="15"/>
      <c r="O35" s="15"/>
      <c r="P35" s="15"/>
      <c r="Q35" s="15"/>
      <c r="R35" s="15"/>
      <c r="S35" s="15"/>
    </row>
    <row r="36" spans="1:19" s="6" customFormat="1" ht="15" customHeight="1">
      <c r="A36" s="15">
        <v>12</v>
      </c>
      <c r="B36" s="15">
        <v>1.0449999999999999</v>
      </c>
      <c r="C36" s="15">
        <f t="shared" si="0"/>
        <v>1.0449495159562689</v>
      </c>
      <c r="D36" s="189">
        <f t="shared" si="1"/>
        <v>-4.831008969471827E-3</v>
      </c>
      <c r="E36" s="15">
        <f t="shared" si="2"/>
        <v>125.4</v>
      </c>
      <c r="F36" s="15"/>
      <c r="G36" s="52" t="s">
        <v>98</v>
      </c>
      <c r="H36" s="15"/>
      <c r="I36" s="15"/>
      <c r="J36" s="15"/>
      <c r="K36" s="15"/>
      <c r="L36" s="15"/>
      <c r="M36" s="15"/>
      <c r="N36" s="15"/>
      <c r="O36" s="15"/>
      <c r="P36" s="15"/>
      <c r="Q36" s="15"/>
      <c r="R36" s="15"/>
      <c r="S36" s="15"/>
    </row>
    <row r="37" spans="1:19" s="6" customFormat="1" ht="15" customHeight="1">
      <c r="A37" s="15">
        <v>13</v>
      </c>
      <c r="B37" s="15">
        <v>1.0489999999999999</v>
      </c>
      <c r="C37" s="15">
        <f t="shared" si="0"/>
        <v>1.0485432338867189</v>
      </c>
      <c r="D37" s="189">
        <f t="shared" si="1"/>
        <v>-4.3543004125934086E-2</v>
      </c>
      <c r="E37" s="15">
        <f t="shared" si="2"/>
        <v>136.37</v>
      </c>
      <c r="F37" s="15"/>
      <c r="G37" s="15" t="s">
        <v>99</v>
      </c>
      <c r="H37" s="15"/>
      <c r="I37" s="15"/>
      <c r="J37" s="15"/>
      <c r="K37" s="15"/>
      <c r="L37" s="15"/>
      <c r="M37" s="15"/>
      <c r="N37" s="15"/>
      <c r="O37" s="15"/>
      <c r="P37" s="15"/>
      <c r="Q37" s="15"/>
      <c r="R37" s="15"/>
      <c r="S37" s="15"/>
    </row>
    <row r="38" spans="1:19" s="6" customFormat="1" ht="15" customHeight="1">
      <c r="A38" s="15">
        <v>14</v>
      </c>
      <c r="B38" s="15">
        <v>1.052</v>
      </c>
      <c r="C38" s="15">
        <f t="shared" si="0"/>
        <v>1.052100207243069</v>
      </c>
      <c r="D38" s="189">
        <f t="shared" si="1"/>
        <v>9.5254033335472575E-3</v>
      </c>
      <c r="E38" s="15">
        <f t="shared" si="2"/>
        <v>147.28</v>
      </c>
      <c r="F38" s="15"/>
      <c r="G38" s="15"/>
      <c r="H38" s="15"/>
      <c r="I38" s="15"/>
      <c r="J38" s="15"/>
      <c r="K38" s="15"/>
      <c r="L38" s="15"/>
      <c r="M38" s="15"/>
      <c r="N38" s="15"/>
      <c r="O38" s="15"/>
      <c r="P38" s="15"/>
      <c r="Q38" s="15"/>
      <c r="R38" s="15"/>
      <c r="S38" s="15"/>
    </row>
    <row r="39" spans="1:19" s="6" customFormat="1" ht="15" customHeight="1">
      <c r="A39" s="15">
        <v>15</v>
      </c>
      <c r="B39" s="15">
        <v>1.0549999999999999</v>
      </c>
      <c r="C39" s="15">
        <f t="shared" si="0"/>
        <v>1.0556200127277187</v>
      </c>
      <c r="D39" s="189">
        <f t="shared" si="1"/>
        <v>5.8768978930684529E-2</v>
      </c>
      <c r="E39" s="15">
        <f t="shared" si="2"/>
        <v>158.25</v>
      </c>
      <c r="F39" s="15"/>
      <c r="G39" s="15"/>
      <c r="H39" s="15"/>
      <c r="I39" s="15"/>
      <c r="J39" s="15"/>
      <c r="K39" s="15"/>
      <c r="L39" s="15"/>
      <c r="M39" s="15"/>
      <c r="N39" s="15"/>
      <c r="O39" s="15"/>
      <c r="P39" s="15"/>
      <c r="Q39" s="15"/>
      <c r="R39" s="15"/>
      <c r="S39" s="15"/>
    </row>
    <row r="40" spans="1:19" s="6" customFormat="1" ht="15" customHeight="1">
      <c r="A40" s="15">
        <v>16</v>
      </c>
      <c r="B40" s="15">
        <v>1.0589999999999999</v>
      </c>
      <c r="C40" s="15">
        <f t="shared" si="0"/>
        <v>1.0591020542118688</v>
      </c>
      <c r="D40" s="189">
        <f t="shared" si="1"/>
        <v>9.6368472019658508E-3</v>
      </c>
      <c r="E40" s="15">
        <f t="shared" si="2"/>
        <v>169.44</v>
      </c>
      <c r="F40" s="15"/>
      <c r="G40" s="15"/>
      <c r="H40" s="15"/>
      <c r="I40" s="15"/>
      <c r="J40" s="15"/>
      <c r="K40" s="15"/>
      <c r="L40" s="15"/>
      <c r="M40" s="15"/>
      <c r="N40" s="15"/>
      <c r="O40" s="15"/>
      <c r="P40" s="15"/>
      <c r="Q40" s="15"/>
      <c r="R40" s="15"/>
      <c r="S40" s="15"/>
    </row>
    <row r="41" spans="1:19" s="6" customFormat="1" ht="15" customHeight="1">
      <c r="A41" s="15">
        <v>17</v>
      </c>
      <c r="B41" s="15">
        <v>1.0620000000000001</v>
      </c>
      <c r="C41" s="15">
        <f t="shared" si="0"/>
        <v>1.0625455985435188</v>
      </c>
      <c r="D41" s="189">
        <f t="shared" si="1"/>
        <v>5.1374627449977964E-2</v>
      </c>
      <c r="E41" s="15">
        <f t="shared" si="2"/>
        <v>180.54</v>
      </c>
      <c r="F41" s="15"/>
      <c r="G41" s="15"/>
      <c r="H41" s="15"/>
      <c r="I41" s="15"/>
      <c r="J41" s="15"/>
      <c r="K41" s="15"/>
      <c r="L41" s="15"/>
      <c r="M41" s="15"/>
      <c r="N41" s="15"/>
      <c r="O41" s="15"/>
      <c r="P41" s="15"/>
      <c r="Q41" s="15"/>
      <c r="R41" s="15"/>
      <c r="S41" s="15"/>
    </row>
    <row r="42" spans="1:19" s="6" customFormat="1" ht="15" customHeight="1">
      <c r="A42" s="15">
        <v>18</v>
      </c>
      <c r="B42" s="15">
        <v>1.0660000000000001</v>
      </c>
      <c r="C42" s="15">
        <f t="shared" si="0"/>
        <v>1.0659498113554688</v>
      </c>
      <c r="D42" s="189">
        <f t="shared" si="1"/>
        <v>-4.7081280048041976E-3</v>
      </c>
      <c r="E42" s="15">
        <f t="shared" si="2"/>
        <v>191.88</v>
      </c>
      <c r="F42" s="15"/>
      <c r="G42" s="15"/>
      <c r="H42" s="15"/>
      <c r="I42" s="15"/>
      <c r="J42" s="15"/>
      <c r="K42" s="15"/>
      <c r="L42" s="15"/>
      <c r="M42" s="15"/>
      <c r="N42" s="15"/>
      <c r="O42" s="15"/>
      <c r="P42" s="15"/>
      <c r="Q42" s="15"/>
      <c r="R42" s="15"/>
      <c r="S42" s="15"/>
    </row>
    <row r="43" spans="1:19" s="6" customFormat="1" ht="15" customHeight="1">
      <c r="A43" s="15">
        <v>19</v>
      </c>
      <c r="B43" s="15">
        <v>1.069</v>
      </c>
      <c r="C43" s="15">
        <f t="shared" si="0"/>
        <v>1.069313792873319</v>
      </c>
      <c r="D43" s="189">
        <f t="shared" si="1"/>
        <v>2.9353870282414186E-2</v>
      </c>
      <c r="E43" s="15">
        <f t="shared" si="2"/>
        <v>203.11</v>
      </c>
      <c r="F43" s="15"/>
      <c r="G43" s="15"/>
      <c r="H43" s="15"/>
      <c r="I43" s="15"/>
      <c r="J43" s="15"/>
      <c r="K43" s="15"/>
      <c r="L43" s="15"/>
      <c r="M43" s="15"/>
      <c r="N43" s="15"/>
      <c r="O43" s="15"/>
      <c r="P43" s="15"/>
      <c r="Q43" s="15"/>
      <c r="R43" s="15"/>
      <c r="S43" s="15"/>
    </row>
    <row r="44" spans="1:19" s="6" customFormat="1" ht="15" customHeight="1">
      <c r="A44" s="15">
        <v>20</v>
      </c>
      <c r="B44" s="15">
        <v>1.0720000000000001</v>
      </c>
      <c r="C44" s="15">
        <f t="shared" si="0"/>
        <v>1.0726366137234686</v>
      </c>
      <c r="D44" s="189">
        <f t="shared" si="1"/>
        <v>5.9385608532515941E-2</v>
      </c>
      <c r="E44" s="15">
        <f t="shared" si="2"/>
        <v>214.4</v>
      </c>
      <c r="F44" s="15"/>
      <c r="G44" s="15"/>
      <c r="H44" s="15"/>
      <c r="I44" s="15"/>
      <c r="J44" s="15"/>
      <c r="K44" s="15"/>
      <c r="L44" s="15"/>
      <c r="M44" s="15"/>
      <c r="N44" s="15"/>
      <c r="O44" s="15"/>
      <c r="P44" s="15"/>
      <c r="Q44" s="15"/>
      <c r="R44" s="15"/>
      <c r="S44" s="15"/>
    </row>
    <row r="45" spans="1:19" s="6" customFormat="1" ht="15" customHeight="1">
      <c r="A45" s="15">
        <v>21</v>
      </c>
      <c r="B45" s="15">
        <v>1.0760000000000001</v>
      </c>
      <c r="C45" s="15">
        <f t="shared" si="0"/>
        <v>1.0759173507411188</v>
      </c>
      <c r="D45" s="189">
        <f t="shared" si="1"/>
        <v>-7.6811578885910741E-3</v>
      </c>
      <c r="E45" s="15">
        <f t="shared" si="2"/>
        <v>225.96</v>
      </c>
      <c r="F45" s="15"/>
      <c r="G45" s="15"/>
      <c r="H45" s="15"/>
      <c r="I45" s="15"/>
      <c r="J45" s="15"/>
      <c r="K45" s="15"/>
      <c r="L45" s="15"/>
      <c r="M45" s="15"/>
      <c r="N45" s="15"/>
      <c r="O45" s="15"/>
      <c r="P45" s="15"/>
      <c r="Q45" s="15"/>
      <c r="R45" s="15"/>
      <c r="S45" s="15"/>
    </row>
    <row r="46" spans="1:19" s="6" customFormat="1" ht="15" customHeight="1">
      <c r="A46" s="15">
        <v>22</v>
      </c>
      <c r="B46" s="15">
        <v>1.079</v>
      </c>
      <c r="C46" s="15">
        <f t="shared" si="0"/>
        <v>1.0791551227782687</v>
      </c>
      <c r="D46" s="189">
        <f t="shared" si="1"/>
        <v>1.437653181360429E-2</v>
      </c>
      <c r="E46" s="15">
        <f t="shared" si="2"/>
        <v>237.38</v>
      </c>
      <c r="F46" s="15"/>
      <c r="G46" s="15"/>
      <c r="H46" s="15"/>
      <c r="I46" s="15"/>
      <c r="J46" s="15"/>
      <c r="K46" s="15"/>
      <c r="L46" s="15"/>
      <c r="M46" s="15"/>
      <c r="N46" s="15"/>
      <c r="O46" s="15"/>
      <c r="P46" s="15"/>
      <c r="Q46" s="15"/>
      <c r="R46" s="15"/>
      <c r="S46" s="15"/>
    </row>
    <row r="47" spans="1:19" s="6" customFormat="1" ht="15" customHeight="1">
      <c r="A47" s="15">
        <v>23</v>
      </c>
      <c r="B47" s="15">
        <v>1.0820000000000001</v>
      </c>
      <c r="C47" s="15">
        <f t="shared" si="0"/>
        <v>1.0823491265117187</v>
      </c>
      <c r="D47" s="189">
        <f t="shared" si="1"/>
        <v>3.226677557473099E-2</v>
      </c>
      <c r="E47" s="15">
        <f t="shared" si="2"/>
        <v>248.86</v>
      </c>
      <c r="F47" s="15"/>
      <c r="G47" s="15"/>
      <c r="H47" s="15"/>
      <c r="I47" s="15"/>
      <c r="J47" s="15"/>
      <c r="K47" s="15"/>
      <c r="L47" s="15"/>
      <c r="M47" s="15"/>
      <c r="N47" s="15"/>
      <c r="O47" s="15"/>
      <c r="P47" s="15"/>
      <c r="Q47" s="15"/>
      <c r="R47" s="15"/>
      <c r="S47" s="15"/>
    </row>
    <row r="48" spans="1:19" s="6" customFormat="1" ht="15" customHeight="1">
      <c r="A48" s="15">
        <v>24</v>
      </c>
      <c r="B48" s="15">
        <v>1.0860000000000001</v>
      </c>
      <c r="C48" s="15">
        <f t="shared" si="0"/>
        <v>1.0854986722510687</v>
      </c>
      <c r="D48" s="189">
        <f t="shared" si="1"/>
        <v>-4.6162776144697298E-2</v>
      </c>
      <c r="E48" s="15">
        <f t="shared" si="2"/>
        <v>260.64</v>
      </c>
      <c r="F48" s="15"/>
      <c r="G48" s="15"/>
      <c r="H48" s="15"/>
      <c r="I48" s="15"/>
      <c r="J48" s="15"/>
      <c r="K48" s="15"/>
      <c r="L48" s="15"/>
      <c r="M48" s="15"/>
      <c r="N48" s="15"/>
      <c r="O48" s="15"/>
      <c r="P48" s="15"/>
      <c r="Q48" s="15"/>
      <c r="R48" s="15"/>
      <c r="S48" s="15"/>
    </row>
    <row r="49" spans="1:19" s="6" customFormat="1" ht="15" customHeight="1">
      <c r="A49" s="15">
        <v>25</v>
      </c>
      <c r="B49" s="15">
        <v>1.089</v>
      </c>
      <c r="C49" s="15">
        <f t="shared" si="0"/>
        <v>1.0886032197467188</v>
      </c>
      <c r="D49" s="189">
        <f t="shared" si="1"/>
        <v>-3.6435284966130334E-2</v>
      </c>
      <c r="E49" s="15">
        <f t="shared" si="2"/>
        <v>272.25</v>
      </c>
      <c r="F49" s="15"/>
      <c r="G49" s="15"/>
      <c r="H49" s="15"/>
      <c r="I49" s="15"/>
      <c r="J49" s="15"/>
      <c r="K49" s="15"/>
      <c r="L49" s="15"/>
      <c r="M49" s="15"/>
      <c r="N49" s="15"/>
      <c r="O49" s="15"/>
      <c r="P49" s="15"/>
      <c r="Q49" s="15"/>
      <c r="R49" s="15"/>
      <c r="S49" s="15"/>
    </row>
    <row r="50" spans="1:19" s="6" customFormat="1" ht="15" customHeight="1">
      <c r="A50" s="15">
        <v>26</v>
      </c>
      <c r="B50" s="15">
        <v>1.0920000000000001</v>
      </c>
      <c r="C50" s="15">
        <f t="shared" si="0"/>
        <v>1.0916624139978688</v>
      </c>
      <c r="D50" s="189">
        <f t="shared" si="1"/>
        <v>-3.0914469059642485E-2</v>
      </c>
      <c r="E50" s="15">
        <f t="shared" si="2"/>
        <v>283.92</v>
      </c>
      <c r="F50" s="15"/>
      <c r="G50" s="15"/>
      <c r="H50" s="15"/>
      <c r="I50" s="15"/>
      <c r="J50" s="15"/>
      <c r="K50" s="15"/>
      <c r="L50" s="15"/>
      <c r="M50" s="15"/>
      <c r="N50" s="15"/>
      <c r="O50" s="15"/>
      <c r="P50" s="15"/>
      <c r="Q50" s="15"/>
      <c r="R50" s="15"/>
      <c r="S50" s="15"/>
    </row>
    <row r="51" spans="1:19" s="6" customFormat="1" ht="15" customHeight="1">
      <c r="A51" s="15">
        <v>27</v>
      </c>
      <c r="B51" s="15">
        <v>1.095</v>
      </c>
      <c r="C51" s="15">
        <f t="shared" si="0"/>
        <v>1.0946761210605187</v>
      </c>
      <c r="D51" s="189">
        <f t="shared" si="1"/>
        <v>-2.9577985340755272E-2</v>
      </c>
      <c r="E51" s="15">
        <f t="shared" si="2"/>
        <v>295.64999999999998</v>
      </c>
      <c r="F51" s="15"/>
      <c r="G51" s="15" t="s">
        <v>100</v>
      </c>
      <c r="H51" s="15"/>
      <c r="I51" s="15"/>
      <c r="J51" s="15"/>
      <c r="K51" s="15"/>
      <c r="L51" s="15"/>
      <c r="M51" s="15"/>
      <c r="N51" s="15"/>
      <c r="O51" s="15"/>
      <c r="P51" s="15"/>
      <c r="Q51" s="15"/>
      <c r="R51" s="15"/>
      <c r="S51" s="15"/>
    </row>
    <row r="52" spans="1:19" s="6" customFormat="1" ht="15" customHeight="1">
      <c r="A52" s="15">
        <v>28</v>
      </c>
      <c r="B52" s="15">
        <v>1.0980000000000001</v>
      </c>
      <c r="C52" s="15">
        <f t="shared" si="0"/>
        <v>1.0976444638554688</v>
      </c>
      <c r="D52" s="189">
        <f t="shared" si="1"/>
        <v>-3.238034103199644E-2</v>
      </c>
      <c r="E52" s="15">
        <f t="shared" si="2"/>
        <v>307.44</v>
      </c>
      <c r="F52" s="15"/>
      <c r="G52" s="52" t="s">
        <v>101</v>
      </c>
      <c r="H52" s="15"/>
      <c r="I52" s="15"/>
      <c r="J52" s="15"/>
      <c r="K52" s="15"/>
      <c r="L52" s="15"/>
      <c r="M52" s="15"/>
      <c r="N52" s="15"/>
      <c r="O52" s="15"/>
      <c r="P52" s="15"/>
      <c r="Q52" s="15"/>
      <c r="R52" s="15"/>
      <c r="S52" s="15"/>
    </row>
    <row r="53" spans="1:19" s="6" customFormat="1" ht="15" customHeight="1">
      <c r="A53" s="15">
        <v>29</v>
      </c>
      <c r="B53" s="15">
        <v>1.101</v>
      </c>
      <c r="C53" s="15">
        <f t="shared" si="0"/>
        <v>1.1005678579763187</v>
      </c>
      <c r="D53" s="189">
        <f t="shared" si="1"/>
        <v>-3.9249956737624693E-2</v>
      </c>
      <c r="E53" s="15">
        <f t="shared" si="2"/>
        <v>319.29000000000002</v>
      </c>
      <c r="F53" s="15"/>
      <c r="G53" s="15"/>
      <c r="H53" s="15"/>
      <c r="I53" s="15"/>
      <c r="J53" s="15"/>
      <c r="K53" s="15"/>
      <c r="L53" s="15"/>
      <c r="M53" s="15"/>
      <c r="N53" s="15"/>
      <c r="O53" s="15"/>
      <c r="P53" s="15"/>
      <c r="Q53" s="15"/>
      <c r="R53" s="15"/>
      <c r="S53" s="15"/>
    </row>
    <row r="54" spans="1:19" s="6" customFormat="1" ht="15" customHeight="1">
      <c r="A54" s="15">
        <v>30</v>
      </c>
      <c r="B54" s="15">
        <v>1.1040000000000001</v>
      </c>
      <c r="C54" s="15">
        <f t="shared" si="0"/>
        <v>1.1034470474974689</v>
      </c>
      <c r="D54" s="189">
        <f t="shared" si="1"/>
        <v>-5.0086277403186476E-2</v>
      </c>
      <c r="E54" s="15">
        <f t="shared" si="2"/>
        <v>331.2</v>
      </c>
      <c r="F54" s="15"/>
      <c r="G54" s="15"/>
      <c r="H54" s="15"/>
      <c r="I54" s="15"/>
      <c r="J54" s="15"/>
      <c r="K54" s="15"/>
      <c r="L54" s="15"/>
      <c r="M54" s="15"/>
      <c r="N54" s="15"/>
      <c r="O54" s="15"/>
      <c r="P54" s="15"/>
      <c r="Q54" s="15"/>
      <c r="R54" s="15"/>
      <c r="S54" s="15"/>
    </row>
    <row r="55" spans="1:19" s="6" customFormat="1" ht="15" customHeight="1">
      <c r="A55" s="15">
        <v>31</v>
      </c>
      <c r="B55" s="15">
        <v>1.1060000000000001</v>
      </c>
      <c r="C55" s="15">
        <f t="shared" si="0"/>
        <v>1.1062831407821188</v>
      </c>
      <c r="D55" s="189">
        <f t="shared" si="1"/>
        <v>2.5600432379625917E-2</v>
      </c>
      <c r="E55" s="15">
        <f t="shared" si="2"/>
        <v>342.86</v>
      </c>
      <c r="F55" s="15"/>
      <c r="G55" s="15"/>
      <c r="H55" s="15"/>
      <c r="I55" s="15"/>
      <c r="J55" s="15"/>
      <c r="K55" s="15"/>
      <c r="L55" s="15"/>
      <c r="M55" s="15"/>
      <c r="N55" s="15"/>
      <c r="O55" s="15"/>
      <c r="P55" s="15"/>
      <c r="Q55" s="15"/>
      <c r="R55" s="15"/>
      <c r="S55" s="15"/>
    </row>
    <row r="56" spans="1:19" s="6" customFormat="1" ht="15" customHeight="1">
      <c r="A56" s="15">
        <v>32</v>
      </c>
      <c r="B56" s="15">
        <v>1.109</v>
      </c>
      <c r="C56" s="15">
        <f t="shared" si="0"/>
        <v>1.1090776462902685</v>
      </c>
      <c r="D56" s="189">
        <f t="shared" si="1"/>
        <v>7.0014689151053399E-3</v>
      </c>
      <c r="E56" s="15">
        <f t="shared" si="2"/>
        <v>354.88</v>
      </c>
      <c r="F56" s="15"/>
      <c r="G56" s="15"/>
      <c r="H56" s="15"/>
      <c r="I56" s="15"/>
      <c r="J56" s="15"/>
      <c r="K56" s="15"/>
      <c r="L56" s="15"/>
      <c r="M56" s="15"/>
      <c r="N56" s="15"/>
      <c r="O56" s="15"/>
      <c r="P56" s="15"/>
      <c r="Q56" s="15"/>
      <c r="R56" s="15"/>
      <c r="S56" s="15"/>
    </row>
    <row r="57" spans="1:19" s="6" customFormat="1" ht="15" customHeight="1">
      <c r="A57" s="15">
        <v>33</v>
      </c>
      <c r="B57" s="15">
        <v>1.1120000000000001</v>
      </c>
      <c r="C57" s="15">
        <f t="shared" si="0"/>
        <v>1.1118325083867189</v>
      </c>
      <c r="D57" s="189">
        <f t="shared" si="1"/>
        <v>-1.506219543895892E-2</v>
      </c>
      <c r="E57" s="15">
        <f t="shared" si="2"/>
        <v>366.96</v>
      </c>
      <c r="F57" s="15"/>
      <c r="G57" s="15"/>
      <c r="H57" s="15"/>
      <c r="I57" s="15"/>
      <c r="J57" s="15"/>
      <c r="K57" s="15"/>
      <c r="L57" s="15"/>
      <c r="M57" s="15"/>
      <c r="N57" s="15"/>
      <c r="O57" s="15"/>
      <c r="P57" s="15"/>
      <c r="Q57" s="15"/>
      <c r="R57" s="15"/>
      <c r="S57" s="15"/>
    </row>
    <row r="58" spans="1:19" s="6" customFormat="1" ht="15" customHeight="1">
      <c r="A58" s="15">
        <v>34</v>
      </c>
      <c r="B58" s="15">
        <v>1.1140000000000001</v>
      </c>
      <c r="C58" s="15">
        <f t="shared" si="0"/>
        <v>1.1145501431490688</v>
      </c>
      <c r="D58" s="189">
        <f t="shared" si="1"/>
        <v>4.9384483758406567E-2</v>
      </c>
      <c r="E58" s="15">
        <f t="shared" si="2"/>
        <v>378.76</v>
      </c>
      <c r="F58" s="15"/>
      <c r="G58" s="15"/>
      <c r="H58" s="15"/>
      <c r="I58" s="15"/>
      <c r="J58" s="15"/>
      <c r="K58" s="15"/>
      <c r="L58" s="15"/>
      <c r="M58" s="15"/>
      <c r="N58" s="15"/>
      <c r="O58" s="15"/>
      <c r="P58" s="15"/>
      <c r="Q58" s="15"/>
      <c r="R58" s="15"/>
      <c r="S58" s="15"/>
    </row>
    <row r="59" spans="1:19" s="6" customFormat="1" ht="15" customHeight="1">
      <c r="A59" s="15">
        <v>35</v>
      </c>
      <c r="B59" s="15">
        <v>1.117</v>
      </c>
      <c r="C59" s="15">
        <f t="shared" si="0"/>
        <v>1.1172334741757188</v>
      </c>
      <c r="D59" s="189">
        <f t="shared" si="1"/>
        <v>2.090189576712978E-2</v>
      </c>
      <c r="E59" s="15">
        <f t="shared" si="2"/>
        <v>390.95</v>
      </c>
      <c r="F59" s="15"/>
      <c r="G59" s="15"/>
      <c r="H59" s="15"/>
      <c r="I59" s="15"/>
      <c r="J59" s="15"/>
      <c r="K59" s="15"/>
      <c r="L59" s="15"/>
      <c r="M59" s="15"/>
      <c r="N59" s="15"/>
      <c r="O59" s="15"/>
      <c r="P59" s="15"/>
      <c r="Q59" s="15"/>
      <c r="R59" s="15"/>
      <c r="S59" s="15"/>
    </row>
    <row r="60" spans="1:19" s="6" customFormat="1" ht="15" customHeight="1">
      <c r="A60" s="15">
        <v>36</v>
      </c>
      <c r="B60" s="15">
        <v>1.1200000000000001</v>
      </c>
      <c r="C60" s="15">
        <f t="shared" si="0"/>
        <v>1.1198859683938689</v>
      </c>
      <c r="D60" s="189">
        <f t="shared" si="1"/>
        <v>-1.0181393404572785E-2</v>
      </c>
      <c r="E60" s="15">
        <f t="shared" si="2"/>
        <v>403.2</v>
      </c>
      <c r="F60" s="15"/>
      <c r="G60" s="15"/>
      <c r="H60" s="15"/>
      <c r="I60" s="15"/>
      <c r="J60" s="15"/>
      <c r="K60" s="15"/>
      <c r="L60" s="15"/>
      <c r="M60" s="15"/>
      <c r="N60" s="15"/>
      <c r="O60" s="15"/>
      <c r="P60" s="15"/>
      <c r="Q60" s="15"/>
      <c r="R60" s="15"/>
      <c r="S60" s="15"/>
    </row>
    <row r="61" spans="1:19" s="6" customFormat="1" ht="15" customHeight="1">
      <c r="A61" s="15">
        <v>37</v>
      </c>
      <c r="B61" s="15">
        <v>1.1220000000000001</v>
      </c>
      <c r="C61" s="15">
        <f t="shared" si="0"/>
        <v>1.1225116718675188</v>
      </c>
      <c r="D61" s="189">
        <f t="shared" si="1"/>
        <v>4.5603553254782464E-2</v>
      </c>
      <c r="E61" s="15">
        <f t="shared" si="2"/>
        <v>415.14</v>
      </c>
      <c r="F61" s="15"/>
      <c r="G61" s="15"/>
      <c r="H61" s="15"/>
      <c r="I61" s="15"/>
      <c r="J61" s="15"/>
      <c r="K61" s="15"/>
      <c r="L61" s="15"/>
      <c r="M61" s="15"/>
      <c r="N61" s="15"/>
      <c r="O61" s="15"/>
      <c r="P61" s="15"/>
      <c r="Q61" s="15"/>
      <c r="R61" s="15"/>
      <c r="S61" s="15"/>
    </row>
    <row r="62" spans="1:19" s="6" customFormat="1" ht="15" customHeight="1">
      <c r="A62" s="15">
        <v>38</v>
      </c>
      <c r="B62" s="15">
        <v>1.125</v>
      </c>
      <c r="C62" s="15">
        <f t="shared" si="0"/>
        <v>1.1251152456054687</v>
      </c>
      <c r="D62" s="189">
        <f t="shared" si="1"/>
        <v>1.024405381944149E-2</v>
      </c>
      <c r="E62" s="15">
        <f t="shared" si="2"/>
        <v>427.5</v>
      </c>
      <c r="F62" s="15"/>
      <c r="G62" s="15"/>
      <c r="H62" s="15"/>
      <c r="I62" s="15"/>
      <c r="J62" s="15"/>
      <c r="K62" s="15"/>
      <c r="L62" s="15"/>
      <c r="M62" s="15"/>
      <c r="N62" s="15"/>
      <c r="O62" s="15"/>
      <c r="P62" s="15"/>
      <c r="Q62" s="15"/>
      <c r="R62" s="15"/>
      <c r="S62" s="15"/>
    </row>
    <row r="63" spans="1:19" s="6" customFormat="1" ht="15" customHeight="1">
      <c r="A63" s="15">
        <v>39</v>
      </c>
      <c r="B63" s="15">
        <v>1.127</v>
      </c>
      <c r="C63" s="15">
        <f t="shared" si="0"/>
        <v>1.1277020013693186</v>
      </c>
      <c r="D63" s="189">
        <f t="shared" si="1"/>
        <v>6.2289385032709747E-2</v>
      </c>
      <c r="E63" s="15">
        <f t="shared" si="2"/>
        <v>439.53</v>
      </c>
      <c r="F63" s="15"/>
      <c r="G63" s="15"/>
      <c r="H63" s="15"/>
      <c r="I63" s="15"/>
      <c r="J63" s="15"/>
      <c r="K63" s="15"/>
      <c r="L63" s="15"/>
      <c r="M63" s="15"/>
      <c r="N63" s="15"/>
      <c r="O63" s="15"/>
      <c r="P63" s="15"/>
      <c r="Q63" s="15"/>
      <c r="R63" s="15"/>
      <c r="S63" s="15"/>
    </row>
    <row r="64" spans="1:19" s="6" customFormat="1" ht="15" customHeight="1">
      <c r="A64" s="15">
        <v>40</v>
      </c>
      <c r="B64" s="15">
        <v>1.1299999999999999</v>
      </c>
      <c r="C64" s="15">
        <f t="shared" si="0"/>
        <v>1.1302779374814689</v>
      </c>
      <c r="D64" s="189">
        <f t="shared" si="1"/>
        <v>2.4596237298139974E-2</v>
      </c>
      <c r="E64" s="15">
        <f t="shared" si="2"/>
        <v>452</v>
      </c>
      <c r="F64" s="15"/>
      <c r="G64" s="15"/>
      <c r="H64" s="15"/>
      <c r="I64" s="15"/>
      <c r="J64" s="15"/>
      <c r="K64" s="15"/>
      <c r="L64" s="15"/>
      <c r="M64" s="15"/>
      <c r="N64" s="15"/>
      <c r="O64" s="15"/>
      <c r="P64" s="15"/>
      <c r="Q64" s="15"/>
      <c r="R64" s="15"/>
      <c r="S64" s="15"/>
    </row>
    <row r="65" spans="1:19" s="6" customFormat="1" ht="15" customHeight="1">
      <c r="A65" s="15">
        <v>41</v>
      </c>
      <c r="B65" s="15">
        <v>1.133</v>
      </c>
      <c r="C65" s="15">
        <f t="shared" si="0"/>
        <v>1.132849774633119</v>
      </c>
      <c r="D65" s="189">
        <f t="shared" si="1"/>
        <v>-1.3259079159843725E-2</v>
      </c>
      <c r="E65" s="15">
        <f t="shared" si="2"/>
        <v>464.53</v>
      </c>
      <c r="F65" s="15"/>
      <c r="G65" s="15"/>
      <c r="H65" s="15"/>
      <c r="I65" s="15"/>
      <c r="J65" s="15"/>
      <c r="K65" s="15"/>
      <c r="L65" s="15"/>
      <c r="M65" s="15"/>
      <c r="N65" s="15"/>
      <c r="O65" s="15"/>
      <c r="P65" s="15"/>
      <c r="Q65" s="15"/>
      <c r="R65" s="15"/>
      <c r="S65" s="15"/>
    </row>
    <row r="66" spans="1:19" s="6" customFormat="1" ht="15" customHeight="1">
      <c r="A66" s="15">
        <v>42</v>
      </c>
      <c r="B66" s="15">
        <v>1.1359999999999999</v>
      </c>
      <c r="C66" s="15">
        <f t="shared" si="0"/>
        <v>1.1354249916922685</v>
      </c>
      <c r="D66" s="189">
        <f t="shared" si="1"/>
        <v>-5.0616928497480979E-2</v>
      </c>
      <c r="E66" s="15">
        <f t="shared" si="2"/>
        <v>477.12</v>
      </c>
      <c r="F66" s="15"/>
      <c r="G66" s="15"/>
      <c r="H66" s="15"/>
      <c r="I66" s="15"/>
      <c r="J66" s="15"/>
      <c r="K66" s="15"/>
      <c r="L66" s="15"/>
      <c r="M66" s="15"/>
      <c r="N66" s="15"/>
      <c r="O66" s="15"/>
      <c r="P66" s="15"/>
      <c r="Q66" s="15"/>
      <c r="R66" s="15"/>
      <c r="S66" s="15"/>
    </row>
    <row r="67" spans="1:19" s="6" customFormat="1" ht="15" customHeight="1">
      <c r="A67" s="15">
        <v>43</v>
      </c>
      <c r="B67" s="15">
        <v>1.1379999999999999</v>
      </c>
      <c r="C67" s="15">
        <f t="shared" si="0"/>
        <v>1.1380118615117187</v>
      </c>
      <c r="D67" s="189">
        <f t="shared" si="1"/>
        <v>1.0423121018309203E-3</v>
      </c>
      <c r="E67" s="15">
        <f t="shared" si="2"/>
        <v>489.34</v>
      </c>
      <c r="F67" s="15"/>
      <c r="G67" s="15"/>
      <c r="H67" s="15"/>
      <c r="I67" s="15"/>
      <c r="J67" s="15"/>
      <c r="K67" s="15"/>
      <c r="L67" s="15"/>
      <c r="M67" s="15"/>
      <c r="N67" s="15"/>
      <c r="O67" s="15"/>
      <c r="P67" s="15"/>
      <c r="Q67" s="15"/>
      <c r="R67" s="15"/>
      <c r="S67" s="15"/>
    </row>
    <row r="68" spans="1:19" s="6" customFormat="1" ht="15" customHeight="1">
      <c r="A68" s="15">
        <v>44</v>
      </c>
      <c r="B68" s="15">
        <v>1.141</v>
      </c>
      <c r="C68" s="15">
        <f t="shared" si="0"/>
        <v>1.1406194867370687</v>
      </c>
      <c r="D68" s="189">
        <f t="shared" si="1"/>
        <v>-3.3349102798537651E-2</v>
      </c>
      <c r="E68" s="15">
        <f t="shared" si="2"/>
        <v>502.04</v>
      </c>
      <c r="F68" s="15"/>
      <c r="G68" s="15"/>
      <c r="H68" s="15"/>
      <c r="I68" s="15"/>
      <c r="J68" s="15"/>
      <c r="K68" s="15"/>
      <c r="L68" s="15"/>
      <c r="M68" s="15"/>
      <c r="N68" s="15"/>
      <c r="O68" s="15"/>
      <c r="P68" s="15"/>
      <c r="Q68" s="15"/>
      <c r="R68" s="15"/>
      <c r="S68" s="15"/>
    </row>
    <row r="69" spans="1:19" s="6" customFormat="1" ht="15" customHeight="1">
      <c r="A69" s="15">
        <v>45</v>
      </c>
      <c r="B69" s="15">
        <v>1.143</v>
      </c>
      <c r="C69" s="15">
        <f t="shared" si="0"/>
        <v>1.1432578356147189</v>
      </c>
      <c r="D69" s="189">
        <f t="shared" si="1"/>
        <v>2.2557796563335647E-2</v>
      </c>
      <c r="E69" s="15">
        <f t="shared" si="2"/>
        <v>514.35</v>
      </c>
      <c r="F69" s="15"/>
      <c r="G69" s="15"/>
      <c r="H69" s="15"/>
      <c r="I69" s="15"/>
      <c r="J69" s="15"/>
      <c r="K69" s="15"/>
      <c r="L69" s="15"/>
      <c r="M69" s="15"/>
      <c r="N69" s="15"/>
      <c r="O69" s="15"/>
      <c r="P69" s="15"/>
      <c r="Q69" s="15"/>
      <c r="R69" s="15"/>
      <c r="S69" s="15"/>
    </row>
    <row r="70" spans="1:19" s="6" customFormat="1" ht="15" customHeight="1">
      <c r="A70" s="15">
        <v>46</v>
      </c>
      <c r="B70" s="15">
        <v>1.1459999999999999</v>
      </c>
      <c r="C70" s="15">
        <f t="shared" si="0"/>
        <v>1.1459377777998687</v>
      </c>
      <c r="D70" s="189">
        <f t="shared" si="1"/>
        <v>-5.4295113552521876E-3</v>
      </c>
      <c r="E70" s="15">
        <f t="shared" si="2"/>
        <v>527.16</v>
      </c>
      <c r="F70" s="15"/>
      <c r="G70" s="15"/>
      <c r="H70" s="15"/>
      <c r="I70" s="15"/>
      <c r="J70" s="15"/>
      <c r="K70" s="15"/>
      <c r="L70" s="15"/>
      <c r="M70" s="15"/>
      <c r="N70" s="15"/>
      <c r="O70" s="15"/>
      <c r="P70" s="15"/>
      <c r="Q70" s="15"/>
      <c r="R70" s="15"/>
      <c r="S70" s="15"/>
    </row>
    <row r="71" spans="1:19" s="6" customFormat="1" ht="15" customHeight="1">
      <c r="A71" s="15">
        <v>47</v>
      </c>
      <c r="B71" s="15">
        <v>1.149</v>
      </c>
      <c r="C71" s="15">
        <f t="shared" si="0"/>
        <v>1.1486711201645186</v>
      </c>
      <c r="D71" s="189">
        <f t="shared" si="1"/>
        <v>-2.8623136247299039E-2</v>
      </c>
      <c r="E71" s="15">
        <f t="shared" si="2"/>
        <v>540.03</v>
      </c>
      <c r="F71" s="15"/>
      <c r="G71" s="15"/>
      <c r="H71" s="15"/>
      <c r="I71" s="15"/>
      <c r="J71" s="15"/>
      <c r="K71" s="15"/>
      <c r="L71" s="15"/>
      <c r="M71" s="15"/>
      <c r="N71" s="15"/>
      <c r="O71" s="15"/>
      <c r="P71" s="15"/>
      <c r="Q71" s="15"/>
      <c r="R71" s="15"/>
      <c r="S71" s="15"/>
    </row>
    <row r="72" spans="1:19" s="6" customFormat="1" ht="15" customHeight="1">
      <c r="A72" s="15">
        <v>48</v>
      </c>
      <c r="B72" s="15">
        <v>1.1519999999999999</v>
      </c>
      <c r="C72" s="15">
        <f t="shared" si="0"/>
        <v>1.1514706426054688</v>
      </c>
      <c r="D72" s="189">
        <f t="shared" si="1"/>
        <v>-4.595116271971203E-2</v>
      </c>
      <c r="E72" s="15">
        <f t="shared" si="2"/>
        <v>552.96</v>
      </c>
      <c r="F72" s="15"/>
      <c r="G72" s="15"/>
      <c r="H72" s="15"/>
      <c r="I72" s="15"/>
      <c r="J72" s="15"/>
      <c r="K72" s="15"/>
      <c r="L72" s="15"/>
      <c r="M72" s="15"/>
      <c r="N72" s="15"/>
      <c r="O72" s="15"/>
      <c r="P72" s="15"/>
      <c r="Q72" s="15"/>
      <c r="R72" s="15"/>
      <c r="S72" s="15"/>
    </row>
    <row r="73" spans="1:19" s="6" customFormat="1" ht="15" customHeight="1">
      <c r="A73" s="15">
        <v>49</v>
      </c>
      <c r="B73" s="15">
        <v>1.1539999999999999</v>
      </c>
      <c r="C73" s="15">
        <f t="shared" si="0"/>
        <v>1.1543501338523188</v>
      </c>
      <c r="D73" s="189">
        <f t="shared" si="1"/>
        <v>3.0340888415845486E-2</v>
      </c>
      <c r="E73" s="15">
        <f t="shared" si="2"/>
        <v>565.46</v>
      </c>
      <c r="F73" s="15"/>
      <c r="G73" s="15"/>
      <c r="H73" s="15"/>
      <c r="I73" s="15"/>
      <c r="J73" s="15"/>
      <c r="K73" s="15"/>
      <c r="L73" s="15"/>
      <c r="M73" s="15"/>
      <c r="N73" s="15"/>
      <c r="O73" s="15"/>
      <c r="P73" s="15"/>
      <c r="Q73" s="15"/>
      <c r="R73" s="15"/>
      <c r="S73" s="15"/>
    </row>
    <row r="74" spans="1:19" s="6" customFormat="1" ht="15" customHeight="1">
      <c r="A74" s="15">
        <v>50</v>
      </c>
      <c r="B74" s="15">
        <v>1.157</v>
      </c>
      <c r="C74" s="15">
        <f t="shared" si="0"/>
        <v>1.1573244272754688</v>
      </c>
      <c r="D74" s="189">
        <f t="shared" si="1"/>
        <v>2.8040386816661617E-2</v>
      </c>
      <c r="E74" s="15">
        <f t="shared" si="2"/>
        <v>578.5</v>
      </c>
      <c r="F74" s="15"/>
      <c r="G74" s="15"/>
      <c r="H74" s="15"/>
      <c r="I74" s="15"/>
      <c r="J74" s="15"/>
      <c r="K74" s="15"/>
      <c r="L74" s="15"/>
      <c r="M74" s="15"/>
      <c r="N74" s="15"/>
      <c r="O74" s="15"/>
      <c r="P74" s="15"/>
      <c r="Q74" s="15"/>
      <c r="R74" s="15"/>
      <c r="S74" s="15"/>
    </row>
    <row r="75" spans="1:19" s="6" customFormat="1" ht="15" customHeight="1">
      <c r="A75" s="15"/>
      <c r="B75" s="15"/>
      <c r="C75" s="15"/>
      <c r="D75" s="15"/>
      <c r="E75" s="15"/>
      <c r="F75" s="15"/>
      <c r="G75" s="15"/>
      <c r="H75" s="15"/>
      <c r="I75" s="15"/>
      <c r="J75" s="15"/>
      <c r="K75" s="15"/>
      <c r="L75" s="15"/>
      <c r="M75" s="15"/>
      <c r="N75" s="15"/>
      <c r="O75" s="15"/>
      <c r="P75" s="15"/>
      <c r="Q75" s="15"/>
      <c r="R75" s="15"/>
      <c r="S75" s="15"/>
    </row>
    <row r="76" spans="1:19" s="6" customFormat="1" ht="15" customHeight="1">
      <c r="A76" s="15"/>
      <c r="B76" s="15"/>
      <c r="C76" s="15"/>
      <c r="D76" s="15"/>
      <c r="E76" s="15"/>
      <c r="F76" s="15"/>
      <c r="G76" s="15"/>
      <c r="H76" s="15"/>
      <c r="I76" s="15"/>
      <c r="J76" s="15"/>
      <c r="K76" s="15"/>
      <c r="L76" s="15"/>
      <c r="M76" s="15"/>
      <c r="N76" s="15"/>
      <c r="O76" s="15"/>
      <c r="P76" s="15"/>
      <c r="Q76" s="15"/>
      <c r="R76" s="15"/>
      <c r="S76" s="15"/>
    </row>
    <row r="77" spans="1:19" s="6" customFormat="1" ht="15" customHeight="1">
      <c r="A77" s="15"/>
      <c r="B77" s="15"/>
      <c r="C77" s="15"/>
      <c r="D77" s="15"/>
      <c r="E77" s="15"/>
      <c r="F77" s="15"/>
      <c r="G77" s="15"/>
      <c r="H77" s="15"/>
      <c r="I77" s="15"/>
      <c r="J77" s="15"/>
      <c r="K77" s="15"/>
      <c r="L77" s="15"/>
      <c r="M77" s="15"/>
      <c r="N77" s="15"/>
      <c r="O77" s="15"/>
      <c r="P77" s="15"/>
      <c r="Q77" s="15"/>
      <c r="R77" s="15"/>
      <c r="S77" s="15"/>
    </row>
    <row r="78" spans="1:19" s="6" customFormat="1" ht="15" customHeight="1">
      <c r="A78" s="15"/>
      <c r="B78" s="15"/>
      <c r="C78" s="15"/>
      <c r="D78" s="15"/>
      <c r="E78" s="15"/>
      <c r="F78" s="15"/>
      <c r="G78" s="15"/>
      <c r="H78" s="15"/>
      <c r="I78" s="15"/>
      <c r="J78" s="15"/>
      <c r="K78" s="15"/>
      <c r="L78" s="15"/>
      <c r="M78" s="15"/>
      <c r="N78" s="15"/>
      <c r="O78" s="15"/>
      <c r="P78" s="15"/>
      <c r="Q78" s="15"/>
      <c r="R78" s="15"/>
      <c r="S78" s="15"/>
    </row>
    <row r="79" spans="1:19" s="6" customFormat="1" ht="15" customHeight="1">
      <c r="A79" s="15"/>
      <c r="B79" s="15"/>
      <c r="C79" s="15"/>
      <c r="D79" s="15"/>
      <c r="E79" s="15"/>
      <c r="F79" s="15"/>
      <c r="G79" s="15"/>
      <c r="H79" s="15"/>
      <c r="I79" s="15"/>
      <c r="J79" s="15"/>
      <c r="K79" s="15"/>
      <c r="L79" s="15"/>
      <c r="M79" s="15"/>
      <c r="N79" s="15"/>
      <c r="O79" s="15"/>
      <c r="P79" s="15"/>
      <c r="Q79" s="15"/>
      <c r="R79" s="15"/>
      <c r="S79" s="15"/>
    </row>
    <row r="80" spans="1:19" s="6" customFormat="1" ht="15" customHeight="1">
      <c r="A80" s="15"/>
      <c r="B80" s="15"/>
      <c r="C80" s="15"/>
      <c r="D80" s="15"/>
      <c r="E80" s="15"/>
      <c r="F80" s="15"/>
      <c r="G80" s="15"/>
      <c r="H80" s="15"/>
      <c r="I80" s="15"/>
      <c r="J80" s="15"/>
      <c r="K80" s="15"/>
      <c r="L80" s="15"/>
      <c r="M80" s="15"/>
      <c r="N80" s="15"/>
      <c r="O80" s="15"/>
      <c r="P80" s="15"/>
      <c r="Q80" s="15"/>
      <c r="R80" s="15"/>
      <c r="S80" s="15"/>
    </row>
    <row r="81" spans="1:19" s="6" customFormat="1" ht="15" customHeight="1">
      <c r="A81" s="15"/>
      <c r="B81" s="15"/>
      <c r="C81" s="15"/>
      <c r="D81" s="15"/>
      <c r="E81" s="15"/>
      <c r="F81" s="15"/>
      <c r="G81" s="15"/>
      <c r="H81" s="15"/>
      <c r="I81" s="15"/>
      <c r="J81" s="15"/>
      <c r="K81" s="15"/>
      <c r="L81" s="15"/>
      <c r="M81" s="15"/>
      <c r="N81" s="15"/>
      <c r="O81" s="15"/>
      <c r="P81" s="15"/>
      <c r="Q81" s="15"/>
      <c r="R81" s="15"/>
      <c r="S81" s="15"/>
    </row>
    <row r="82" spans="1:19" s="6" customFormat="1" ht="15" customHeight="1">
      <c r="A82" s="15"/>
      <c r="B82" s="15"/>
      <c r="C82" s="15"/>
      <c r="D82" s="15"/>
      <c r="E82" s="15"/>
      <c r="F82" s="15"/>
      <c r="G82" s="15"/>
      <c r="H82" s="15"/>
      <c r="I82" s="15"/>
      <c r="J82" s="15"/>
      <c r="K82" s="15"/>
      <c r="L82" s="15"/>
      <c r="M82" s="15"/>
      <c r="N82" s="15"/>
      <c r="O82" s="15"/>
      <c r="P82" s="15"/>
      <c r="Q82" s="15"/>
      <c r="R82" s="15"/>
      <c r="S82" s="15"/>
    </row>
    <row r="83" spans="1:19" s="6" customFormat="1" ht="15" customHeight="1">
      <c r="A83" s="15"/>
      <c r="B83" s="15"/>
      <c r="C83" s="15"/>
      <c r="D83" s="15"/>
      <c r="E83" s="15"/>
      <c r="F83" s="15"/>
      <c r="G83" s="15"/>
      <c r="H83" s="15"/>
      <c r="I83" s="15"/>
      <c r="J83" s="15"/>
      <c r="K83" s="15"/>
      <c r="L83" s="15"/>
      <c r="M83" s="15"/>
      <c r="N83" s="15"/>
      <c r="O83" s="15"/>
      <c r="P83" s="15"/>
      <c r="Q83" s="15"/>
      <c r="R83" s="15"/>
      <c r="S83" s="15"/>
    </row>
    <row r="84" spans="1:19" s="6" customFormat="1" ht="15" customHeight="1">
      <c r="A84" s="15"/>
      <c r="B84" s="15"/>
      <c r="C84" s="15"/>
      <c r="D84" s="15"/>
      <c r="E84" s="15"/>
      <c r="F84" s="15"/>
      <c r="G84" s="15"/>
      <c r="H84" s="15"/>
      <c r="I84" s="15"/>
      <c r="J84" s="15"/>
      <c r="K84" s="15"/>
      <c r="L84" s="15"/>
      <c r="M84" s="15"/>
      <c r="N84" s="15"/>
      <c r="O84" s="15"/>
      <c r="P84" s="15"/>
      <c r="Q84" s="15"/>
      <c r="R84" s="15"/>
      <c r="S84" s="15"/>
    </row>
    <row r="85" spans="1:19" s="6" customFormat="1" ht="15" customHeight="1">
      <c r="A85" s="15"/>
      <c r="B85" s="15"/>
      <c r="C85" s="15"/>
      <c r="D85" s="15"/>
      <c r="E85" s="15"/>
      <c r="F85" s="15"/>
      <c r="G85" s="15"/>
      <c r="H85" s="15"/>
      <c r="I85" s="15"/>
      <c r="J85" s="15"/>
      <c r="K85" s="15"/>
      <c r="L85" s="15"/>
      <c r="M85" s="15"/>
      <c r="N85" s="15"/>
      <c r="O85" s="15"/>
      <c r="P85" s="15"/>
      <c r="Q85" s="15"/>
      <c r="R85" s="15"/>
      <c r="S85" s="15"/>
    </row>
    <row r="86" spans="1:19" s="6" customFormat="1" ht="15" customHeight="1">
      <c r="A86" s="15"/>
      <c r="B86" s="15"/>
      <c r="C86" s="15"/>
      <c r="D86" s="15"/>
      <c r="E86" s="15"/>
      <c r="F86" s="15"/>
      <c r="G86" s="15"/>
      <c r="H86" s="15"/>
      <c r="I86" s="15"/>
      <c r="J86" s="15"/>
      <c r="K86" s="15"/>
      <c r="L86" s="15"/>
      <c r="M86" s="15"/>
      <c r="N86" s="15"/>
      <c r="O86" s="15"/>
      <c r="P86" s="15"/>
      <c r="Q86" s="15"/>
      <c r="R86" s="15"/>
      <c r="S86" s="15"/>
    </row>
    <row r="87" spans="1:19" s="6" customFormat="1" ht="15" customHeight="1">
      <c r="A87" s="15"/>
      <c r="B87" s="15"/>
      <c r="C87" s="15"/>
      <c r="D87" s="15"/>
      <c r="E87" s="15"/>
      <c r="F87" s="15"/>
      <c r="G87" s="15"/>
      <c r="H87" s="15"/>
      <c r="I87" s="15"/>
      <c r="J87" s="15"/>
      <c r="K87" s="15"/>
      <c r="L87" s="15"/>
      <c r="M87" s="15"/>
      <c r="N87" s="15"/>
      <c r="O87" s="15"/>
      <c r="P87" s="15"/>
      <c r="Q87" s="15"/>
      <c r="R87" s="15"/>
      <c r="S87" s="15"/>
    </row>
    <row r="88" spans="1:19" s="6" customFormat="1" ht="15" customHeight="1">
      <c r="A88" s="15"/>
      <c r="B88" s="15"/>
      <c r="C88" s="15"/>
      <c r="D88" s="15"/>
      <c r="E88" s="15"/>
      <c r="F88" s="15"/>
      <c r="G88" s="15"/>
      <c r="H88" s="15"/>
      <c r="I88" s="15"/>
      <c r="J88" s="15"/>
      <c r="K88" s="15"/>
      <c r="L88" s="15"/>
      <c r="M88" s="15"/>
      <c r="N88" s="15"/>
      <c r="O88" s="15"/>
      <c r="P88" s="15"/>
      <c r="Q88" s="15"/>
      <c r="R88" s="15"/>
      <c r="S88" s="15"/>
    </row>
    <row r="89" spans="1:19" s="6" customFormat="1" ht="15" customHeight="1">
      <c r="A89" s="15"/>
      <c r="B89" s="15"/>
      <c r="C89" s="15"/>
      <c r="D89" s="15"/>
      <c r="E89" s="15"/>
      <c r="F89" s="15"/>
      <c r="G89" s="15"/>
      <c r="H89" s="15"/>
      <c r="I89" s="15"/>
      <c r="J89" s="15"/>
      <c r="K89" s="15"/>
      <c r="L89" s="15"/>
      <c r="M89" s="15"/>
      <c r="N89" s="15"/>
      <c r="O89" s="15"/>
      <c r="P89" s="15"/>
      <c r="Q89" s="15"/>
      <c r="R89" s="15"/>
      <c r="S89" s="15"/>
    </row>
    <row r="90" spans="1:19" s="6" customFormat="1" ht="15" customHeight="1">
      <c r="A90" s="15"/>
      <c r="B90" s="15"/>
      <c r="C90" s="15"/>
      <c r="D90" s="15"/>
      <c r="E90" s="15"/>
      <c r="F90" s="15"/>
      <c r="G90" s="15"/>
      <c r="H90" s="15"/>
      <c r="I90" s="15"/>
      <c r="J90" s="15"/>
      <c r="K90" s="15"/>
      <c r="L90" s="15"/>
      <c r="M90" s="15"/>
      <c r="N90" s="15"/>
      <c r="O90" s="15"/>
      <c r="P90" s="15"/>
      <c r="Q90" s="15"/>
      <c r="R90" s="15"/>
      <c r="S90" s="15"/>
    </row>
    <row r="91" spans="1:19" s="6" customFormat="1" ht="15" customHeight="1">
      <c r="A91" s="15"/>
      <c r="B91" s="15"/>
      <c r="C91" s="15"/>
      <c r="D91" s="15"/>
      <c r="E91" s="15"/>
      <c r="F91" s="15"/>
      <c r="G91" s="15"/>
      <c r="H91" s="15"/>
      <c r="I91" s="15"/>
      <c r="J91" s="15"/>
      <c r="K91" s="15"/>
      <c r="L91" s="15"/>
      <c r="M91" s="15"/>
      <c r="N91" s="15"/>
      <c r="O91" s="15"/>
      <c r="P91" s="15"/>
      <c r="Q91" s="15"/>
      <c r="R91" s="15"/>
      <c r="S91" s="15"/>
    </row>
    <row r="92" spans="1:19" s="6" customFormat="1" ht="15" customHeight="1">
      <c r="A92" s="15"/>
      <c r="B92" s="15"/>
      <c r="C92" s="15"/>
      <c r="D92" s="15"/>
      <c r="E92" s="15"/>
      <c r="F92" s="15"/>
      <c r="G92" s="15"/>
      <c r="H92" s="15"/>
      <c r="I92" s="15"/>
      <c r="J92" s="15"/>
      <c r="K92" s="15"/>
      <c r="L92" s="15"/>
      <c r="M92" s="15"/>
      <c r="N92" s="15"/>
      <c r="O92" s="15"/>
      <c r="P92" s="15"/>
      <c r="Q92" s="15"/>
      <c r="R92" s="15"/>
      <c r="S92" s="15"/>
    </row>
    <row r="93" spans="1:19" s="6" customFormat="1" ht="15" customHeight="1">
      <c r="A93" s="15"/>
      <c r="B93" s="15"/>
      <c r="C93" s="15"/>
      <c r="D93" s="15"/>
      <c r="E93" s="15"/>
      <c r="F93" s="15"/>
      <c r="G93" s="15"/>
      <c r="H93" s="15"/>
      <c r="I93" s="15"/>
      <c r="J93" s="15"/>
      <c r="K93" s="15"/>
      <c r="L93" s="15"/>
      <c r="M93" s="15"/>
      <c r="N93" s="15"/>
      <c r="O93" s="15"/>
      <c r="P93" s="15"/>
      <c r="Q93" s="15"/>
      <c r="R93" s="15"/>
      <c r="S93" s="15"/>
    </row>
    <row r="94" spans="1:19" s="6" customFormat="1" ht="15" customHeight="1">
      <c r="A94" s="15"/>
      <c r="B94" s="15"/>
      <c r="C94" s="15"/>
      <c r="D94" s="15"/>
      <c r="E94" s="15"/>
      <c r="F94" s="15"/>
      <c r="G94" s="15"/>
      <c r="H94" s="15"/>
      <c r="I94" s="15"/>
      <c r="J94" s="15"/>
      <c r="K94" s="15"/>
      <c r="L94" s="15"/>
      <c r="M94" s="15"/>
      <c r="N94" s="15"/>
      <c r="O94" s="15"/>
      <c r="P94" s="15"/>
      <c r="Q94" s="15"/>
      <c r="R94" s="15"/>
      <c r="S94" s="15"/>
    </row>
    <row r="95" spans="1:19" s="6" customFormat="1" ht="15" customHeight="1">
      <c r="A95" s="15"/>
      <c r="B95" s="15"/>
      <c r="C95" s="15"/>
      <c r="D95" s="15"/>
      <c r="E95" s="15"/>
      <c r="F95" s="15"/>
      <c r="G95" s="15"/>
      <c r="H95" s="15"/>
      <c r="I95" s="15"/>
      <c r="J95" s="15"/>
      <c r="K95" s="15"/>
      <c r="L95" s="15"/>
      <c r="M95" s="15"/>
      <c r="N95" s="15"/>
      <c r="O95" s="15"/>
      <c r="P95" s="15"/>
      <c r="Q95" s="15"/>
      <c r="R95" s="15"/>
      <c r="S95" s="15"/>
    </row>
    <row r="96" spans="1:19" s="6" customFormat="1" ht="15" customHeight="1">
      <c r="A96" s="15"/>
      <c r="B96" s="15"/>
      <c r="C96" s="15"/>
      <c r="D96" s="15"/>
      <c r="E96" s="15"/>
      <c r="F96" s="15"/>
      <c r="G96" s="15"/>
      <c r="H96" s="15"/>
      <c r="I96" s="15"/>
      <c r="J96" s="15"/>
      <c r="K96" s="15"/>
      <c r="L96" s="15"/>
      <c r="M96" s="15"/>
      <c r="N96" s="15"/>
      <c r="O96" s="15"/>
      <c r="P96" s="15"/>
      <c r="Q96" s="15"/>
      <c r="R96" s="15"/>
      <c r="S96" s="15"/>
    </row>
    <row r="97" spans="1:19" s="6" customFormat="1" ht="15" customHeight="1">
      <c r="A97" s="15"/>
      <c r="B97" s="15"/>
      <c r="C97" s="15"/>
      <c r="D97" s="15"/>
      <c r="E97" s="15"/>
      <c r="F97" s="15"/>
      <c r="G97" s="15"/>
      <c r="H97" s="15"/>
      <c r="I97" s="15"/>
      <c r="J97" s="15"/>
      <c r="K97" s="15"/>
      <c r="L97" s="15"/>
      <c r="M97" s="15"/>
      <c r="N97" s="15"/>
      <c r="O97" s="15"/>
      <c r="P97" s="15"/>
      <c r="Q97" s="15"/>
      <c r="R97" s="15"/>
      <c r="S97" s="15"/>
    </row>
    <row r="98" spans="1:19" s="6" customFormat="1" ht="15" customHeight="1">
      <c r="A98" s="15"/>
      <c r="B98" s="15"/>
      <c r="C98" s="15"/>
      <c r="D98" s="15"/>
      <c r="E98" s="15"/>
      <c r="F98" s="15"/>
      <c r="G98" s="15"/>
      <c r="H98" s="15"/>
      <c r="I98" s="15"/>
      <c r="J98" s="15"/>
      <c r="K98" s="15"/>
      <c r="L98" s="15"/>
      <c r="M98" s="15"/>
      <c r="N98" s="15"/>
      <c r="O98" s="15"/>
      <c r="P98" s="15"/>
      <c r="Q98" s="15"/>
      <c r="R98" s="15"/>
      <c r="S98" s="15"/>
    </row>
    <row r="99" spans="1:19" s="6" customFormat="1" ht="15" customHeight="1">
      <c r="A99" s="15"/>
      <c r="B99" s="15"/>
      <c r="C99" s="15"/>
      <c r="D99" s="15"/>
      <c r="E99" s="15"/>
      <c r="F99" s="15"/>
      <c r="G99" s="15"/>
      <c r="H99" s="15"/>
      <c r="I99" s="15"/>
      <c r="J99" s="15"/>
      <c r="K99" s="15"/>
      <c r="L99" s="15"/>
      <c r="M99" s="15"/>
      <c r="N99" s="15"/>
      <c r="O99" s="15"/>
      <c r="P99" s="15"/>
      <c r="Q99" s="15"/>
      <c r="R99" s="15"/>
      <c r="S99" s="15"/>
    </row>
    <row r="100" spans="1:19" s="6" customFormat="1" ht="15" customHeight="1">
      <c r="A100" s="15"/>
      <c r="B100" s="15"/>
      <c r="C100" s="15"/>
      <c r="D100" s="15"/>
      <c r="E100" s="15"/>
      <c r="F100" s="15"/>
      <c r="G100" s="15"/>
      <c r="H100" s="15"/>
      <c r="I100" s="15"/>
      <c r="J100" s="15"/>
      <c r="K100" s="15"/>
      <c r="L100" s="15"/>
      <c r="M100" s="15"/>
      <c r="N100" s="15"/>
      <c r="O100" s="15"/>
      <c r="P100" s="15"/>
      <c r="Q100" s="15"/>
      <c r="R100" s="15"/>
      <c r="S100" s="15"/>
    </row>
    <row r="101" spans="1:19" s="6" customFormat="1" ht="15" customHeight="1">
      <c r="A101" s="15"/>
      <c r="B101" s="15"/>
      <c r="C101" s="15"/>
      <c r="D101" s="15"/>
      <c r="E101" s="15"/>
      <c r="F101" s="15"/>
      <c r="G101" s="15"/>
      <c r="H101" s="15"/>
      <c r="I101" s="15"/>
      <c r="J101" s="15"/>
      <c r="K101" s="15"/>
      <c r="L101" s="15"/>
      <c r="M101" s="15"/>
      <c r="N101" s="15"/>
      <c r="O101" s="15"/>
      <c r="P101" s="15"/>
      <c r="Q101" s="15"/>
      <c r="R101" s="15"/>
      <c r="S101" s="15"/>
    </row>
    <row r="102" spans="1:19" s="6" customFormat="1" ht="15" customHeight="1">
      <c r="A102" s="15"/>
      <c r="B102" s="15"/>
      <c r="C102" s="15"/>
      <c r="D102" s="15"/>
      <c r="E102" s="15"/>
      <c r="F102" s="15"/>
      <c r="G102" s="15"/>
      <c r="H102" s="15"/>
      <c r="I102" s="15"/>
      <c r="J102" s="15"/>
      <c r="K102" s="15"/>
      <c r="L102" s="15"/>
      <c r="M102" s="15"/>
      <c r="N102" s="15"/>
      <c r="O102" s="15"/>
      <c r="P102" s="15"/>
      <c r="Q102" s="15"/>
      <c r="R102" s="15"/>
      <c r="S102" s="15"/>
    </row>
    <row r="103" spans="1:19" s="6" customFormat="1" ht="15" customHeight="1">
      <c r="A103" s="15"/>
      <c r="B103" s="15"/>
      <c r="C103" s="15"/>
      <c r="D103" s="15"/>
      <c r="E103" s="15"/>
      <c r="F103" s="15"/>
      <c r="G103" s="15"/>
      <c r="H103" s="15"/>
      <c r="I103" s="15"/>
      <c r="J103" s="15"/>
      <c r="K103" s="15"/>
      <c r="L103" s="15"/>
      <c r="M103" s="15"/>
      <c r="N103" s="15"/>
      <c r="O103" s="15"/>
      <c r="P103" s="15"/>
      <c r="Q103" s="15"/>
      <c r="R103" s="15"/>
      <c r="S103" s="15"/>
    </row>
    <row r="104" spans="1:19" s="6" customFormat="1" ht="15" customHeight="1">
      <c r="A104" s="15"/>
      <c r="B104" s="15"/>
      <c r="C104" s="15"/>
      <c r="D104" s="15"/>
      <c r="E104" s="15"/>
      <c r="F104" s="15"/>
      <c r="G104" s="15"/>
      <c r="H104" s="15"/>
      <c r="I104" s="15"/>
      <c r="J104" s="15"/>
      <c r="K104" s="15"/>
      <c r="L104" s="15"/>
      <c r="M104" s="15"/>
      <c r="N104" s="15"/>
      <c r="O104" s="15"/>
      <c r="P104" s="15"/>
      <c r="Q104" s="15"/>
      <c r="R104" s="15"/>
      <c r="S104" s="15"/>
    </row>
    <row r="105" spans="1:19" s="6" customFormat="1" ht="15" customHeight="1">
      <c r="A105" s="15"/>
      <c r="B105" s="15"/>
      <c r="C105" s="15"/>
      <c r="D105" s="15"/>
      <c r="E105" s="15"/>
      <c r="F105" s="15"/>
      <c r="G105" s="15"/>
      <c r="H105" s="15"/>
      <c r="I105" s="15"/>
      <c r="J105" s="15"/>
      <c r="K105" s="15"/>
      <c r="L105" s="15"/>
      <c r="M105" s="15"/>
      <c r="N105" s="15"/>
      <c r="O105" s="15"/>
      <c r="P105" s="15"/>
      <c r="Q105" s="15"/>
      <c r="R105" s="15"/>
      <c r="S105" s="15"/>
    </row>
    <row r="106" spans="1:19" s="6" customFormat="1" ht="15" customHeight="1">
      <c r="A106" s="15"/>
      <c r="B106" s="15"/>
      <c r="C106" s="15"/>
      <c r="D106" s="15"/>
      <c r="E106" s="15"/>
      <c r="F106" s="15"/>
      <c r="G106" s="15"/>
      <c r="H106" s="15"/>
      <c r="I106" s="15"/>
      <c r="J106" s="15"/>
      <c r="K106" s="15"/>
      <c r="L106" s="15"/>
      <c r="M106" s="15"/>
      <c r="N106" s="15"/>
      <c r="O106" s="15"/>
      <c r="P106" s="15"/>
      <c r="Q106" s="15"/>
      <c r="R106" s="15"/>
      <c r="S106" s="15"/>
    </row>
    <row r="107" spans="1:19" s="6" customFormat="1" ht="15" customHeight="1">
      <c r="A107" s="15"/>
      <c r="B107" s="15"/>
      <c r="C107" s="15"/>
      <c r="D107" s="15"/>
      <c r="E107" s="15"/>
      <c r="F107" s="15"/>
      <c r="G107" s="15"/>
      <c r="H107" s="15"/>
      <c r="I107" s="15"/>
      <c r="J107" s="15"/>
      <c r="K107" s="15"/>
      <c r="L107" s="15"/>
      <c r="M107" s="15"/>
      <c r="N107" s="15"/>
      <c r="O107" s="15"/>
      <c r="P107" s="15"/>
      <c r="Q107" s="15"/>
      <c r="R107" s="15"/>
      <c r="S107" s="15"/>
    </row>
    <row r="108" spans="1:19" s="6" customFormat="1" ht="15" customHeight="1">
      <c r="A108" s="15"/>
      <c r="B108" s="15"/>
      <c r="C108" s="15"/>
      <c r="D108" s="15"/>
      <c r="E108" s="15"/>
      <c r="F108" s="15"/>
      <c r="G108" s="15"/>
      <c r="H108" s="15"/>
      <c r="I108" s="15"/>
      <c r="J108" s="15"/>
      <c r="K108" s="15"/>
      <c r="L108" s="15"/>
      <c r="M108" s="15"/>
      <c r="N108" s="15"/>
      <c r="O108" s="15"/>
      <c r="P108" s="15"/>
      <c r="Q108" s="15"/>
      <c r="R108" s="15"/>
      <c r="S108" s="15"/>
    </row>
    <row r="109" spans="1:19" s="6" customFormat="1" ht="15" customHeight="1">
      <c r="A109" s="15"/>
      <c r="B109" s="15"/>
      <c r="C109" s="15"/>
      <c r="D109" s="15"/>
      <c r="E109" s="15"/>
      <c r="F109" s="15"/>
      <c r="G109" s="15"/>
      <c r="H109" s="15"/>
      <c r="I109" s="15"/>
      <c r="J109" s="15"/>
      <c r="K109" s="15"/>
      <c r="L109" s="15"/>
      <c r="M109" s="15"/>
      <c r="N109" s="15"/>
      <c r="O109" s="15"/>
      <c r="P109" s="15"/>
      <c r="Q109" s="15"/>
      <c r="R109" s="15"/>
      <c r="S109" s="15"/>
    </row>
    <row r="110" spans="1:19" s="6" customFormat="1" ht="15" customHeight="1">
      <c r="A110" s="15"/>
      <c r="B110" s="15"/>
      <c r="C110" s="15"/>
      <c r="D110" s="15"/>
      <c r="E110" s="15"/>
      <c r="F110" s="15"/>
      <c r="G110" s="15"/>
      <c r="H110" s="15"/>
      <c r="I110" s="15"/>
      <c r="J110" s="15"/>
      <c r="K110" s="15"/>
      <c r="L110" s="15"/>
      <c r="M110" s="15"/>
      <c r="N110" s="15"/>
      <c r="O110" s="15"/>
      <c r="P110" s="15"/>
      <c r="Q110" s="15"/>
      <c r="R110" s="15"/>
      <c r="S110" s="15"/>
    </row>
    <row r="111" spans="1:19" s="6" customFormat="1" ht="15" customHeight="1">
      <c r="A111" s="15"/>
      <c r="B111" s="15"/>
      <c r="C111" s="15"/>
      <c r="D111" s="15"/>
      <c r="E111" s="15"/>
      <c r="F111" s="15"/>
      <c r="G111" s="15"/>
      <c r="H111" s="15"/>
      <c r="I111" s="15"/>
      <c r="J111" s="15"/>
      <c r="K111" s="15"/>
      <c r="L111" s="15"/>
      <c r="M111" s="15"/>
      <c r="N111" s="15"/>
      <c r="O111" s="15"/>
      <c r="P111" s="15"/>
      <c r="Q111" s="15"/>
      <c r="R111" s="15"/>
      <c r="S111" s="15"/>
    </row>
    <row r="112" spans="1:19" s="6" customFormat="1" ht="15" customHeight="1">
      <c r="A112" s="15"/>
      <c r="B112" s="15"/>
      <c r="C112" s="15"/>
      <c r="D112" s="15"/>
      <c r="E112" s="15"/>
      <c r="F112" s="15"/>
      <c r="G112" s="15"/>
      <c r="H112" s="15"/>
      <c r="I112" s="15"/>
      <c r="J112" s="15"/>
      <c r="K112" s="15"/>
      <c r="L112" s="15"/>
      <c r="M112" s="15"/>
      <c r="N112" s="15"/>
      <c r="O112" s="15"/>
      <c r="P112" s="15"/>
      <c r="Q112" s="15"/>
      <c r="R112" s="15"/>
      <c r="S112" s="15"/>
    </row>
    <row r="113" spans="1:19" s="6" customFormat="1" ht="15" customHeight="1">
      <c r="A113" s="15"/>
      <c r="B113" s="15"/>
      <c r="C113" s="15"/>
      <c r="D113" s="15"/>
      <c r="E113" s="15"/>
      <c r="F113" s="15"/>
      <c r="G113" s="15"/>
      <c r="H113" s="15"/>
      <c r="I113" s="15"/>
      <c r="J113" s="15"/>
      <c r="K113" s="15"/>
      <c r="L113" s="15"/>
      <c r="M113" s="15"/>
      <c r="N113" s="15"/>
      <c r="O113" s="15"/>
      <c r="P113" s="15"/>
      <c r="Q113" s="15"/>
      <c r="R113" s="15"/>
      <c r="S113" s="15"/>
    </row>
    <row r="114" spans="1:19" s="6" customFormat="1" ht="15" customHeight="1">
      <c r="A114" s="15"/>
      <c r="B114" s="15"/>
      <c r="C114" s="15"/>
      <c r="D114" s="15"/>
      <c r="E114" s="15"/>
      <c r="F114" s="15"/>
      <c r="G114" s="15"/>
      <c r="H114" s="15"/>
      <c r="I114" s="15"/>
      <c r="J114" s="15"/>
      <c r="K114" s="15"/>
      <c r="L114" s="15"/>
      <c r="M114" s="15"/>
      <c r="N114" s="15"/>
      <c r="O114" s="15"/>
      <c r="P114" s="15"/>
      <c r="Q114" s="15"/>
      <c r="R114" s="15"/>
      <c r="S114" s="15"/>
    </row>
    <row r="115" spans="1:19" s="6" customFormat="1" ht="15" customHeight="1">
      <c r="A115" s="15"/>
      <c r="B115" s="15"/>
      <c r="C115" s="15"/>
      <c r="D115" s="15"/>
      <c r="E115" s="15"/>
      <c r="F115" s="15"/>
      <c r="G115" s="15"/>
      <c r="H115" s="15"/>
      <c r="I115" s="15"/>
      <c r="J115" s="15"/>
      <c r="K115" s="15"/>
      <c r="L115" s="15"/>
      <c r="M115" s="15"/>
      <c r="N115" s="15"/>
      <c r="O115" s="15"/>
      <c r="P115" s="15"/>
      <c r="Q115" s="15"/>
      <c r="R115" s="15"/>
      <c r="S115" s="15"/>
    </row>
    <row r="116" spans="1:19" s="6" customFormat="1" ht="15" customHeight="1">
      <c r="A116" s="15"/>
      <c r="B116" s="15"/>
      <c r="C116" s="15"/>
      <c r="D116" s="15"/>
      <c r="E116" s="15"/>
      <c r="F116" s="15"/>
      <c r="G116" s="15"/>
      <c r="H116" s="15"/>
      <c r="I116" s="15"/>
      <c r="J116" s="15"/>
      <c r="K116" s="15"/>
      <c r="L116" s="15"/>
      <c r="M116" s="15"/>
      <c r="N116" s="15"/>
      <c r="O116" s="15"/>
      <c r="P116" s="15"/>
      <c r="Q116" s="15"/>
      <c r="R116" s="15"/>
      <c r="S116" s="15"/>
    </row>
    <row r="117" spans="1:19" s="6" customFormat="1" ht="15" customHeight="1">
      <c r="A117" s="15"/>
      <c r="B117" s="15"/>
      <c r="C117" s="15"/>
      <c r="D117" s="15"/>
      <c r="E117" s="15"/>
      <c r="F117" s="15"/>
      <c r="G117" s="15"/>
      <c r="H117" s="15"/>
      <c r="I117" s="15"/>
      <c r="J117" s="15"/>
      <c r="K117" s="15"/>
      <c r="L117" s="15"/>
      <c r="M117" s="15"/>
      <c r="N117" s="15"/>
      <c r="O117" s="15"/>
      <c r="P117" s="15"/>
      <c r="Q117" s="15"/>
      <c r="R117" s="15"/>
      <c r="S117" s="15"/>
    </row>
    <row r="118" spans="1:19" s="6" customFormat="1" ht="15" customHeight="1">
      <c r="A118" s="15"/>
      <c r="B118" s="15"/>
      <c r="C118" s="15"/>
      <c r="D118" s="15"/>
      <c r="E118" s="15"/>
      <c r="F118" s="15"/>
      <c r="G118" s="15"/>
      <c r="H118" s="15"/>
      <c r="I118" s="15"/>
      <c r="J118" s="15"/>
      <c r="K118" s="15"/>
      <c r="L118" s="15"/>
      <c r="M118" s="15"/>
      <c r="N118" s="15"/>
      <c r="O118" s="15"/>
      <c r="P118" s="15"/>
      <c r="Q118" s="15"/>
      <c r="R118" s="15"/>
      <c r="S118" s="15"/>
    </row>
    <row r="119" spans="1:19" s="6" customFormat="1" ht="15" customHeight="1">
      <c r="A119" s="15"/>
      <c r="B119" s="15"/>
      <c r="C119" s="15"/>
      <c r="D119" s="15"/>
      <c r="E119" s="15"/>
      <c r="F119" s="15"/>
      <c r="G119" s="15"/>
      <c r="H119" s="15"/>
      <c r="I119" s="15"/>
      <c r="J119" s="15"/>
      <c r="K119" s="15"/>
      <c r="L119" s="15"/>
      <c r="M119" s="15"/>
      <c r="N119" s="15"/>
      <c r="O119" s="15"/>
      <c r="P119" s="15"/>
      <c r="Q119" s="15"/>
      <c r="R119" s="15"/>
      <c r="S119" s="15"/>
    </row>
    <row r="120" spans="1:19" s="6" customFormat="1" ht="15" customHeight="1">
      <c r="A120" s="15"/>
      <c r="B120" s="15"/>
      <c r="C120" s="15"/>
      <c r="D120" s="15"/>
      <c r="E120" s="15"/>
      <c r="F120" s="15"/>
      <c r="G120" s="15"/>
      <c r="H120" s="15"/>
      <c r="I120" s="15"/>
      <c r="J120" s="15"/>
      <c r="K120" s="15"/>
      <c r="L120" s="15"/>
      <c r="M120" s="15"/>
      <c r="N120" s="15"/>
      <c r="O120" s="15"/>
      <c r="P120" s="15"/>
      <c r="Q120" s="15"/>
      <c r="R120" s="15"/>
      <c r="S120" s="15"/>
    </row>
    <row r="121" spans="1:19" s="6" customFormat="1" ht="15" customHeight="1">
      <c r="A121" s="15"/>
      <c r="B121" s="15"/>
      <c r="C121" s="15"/>
      <c r="D121" s="15"/>
      <c r="E121" s="15"/>
      <c r="F121" s="15"/>
      <c r="G121" s="15"/>
      <c r="H121" s="15"/>
      <c r="I121" s="15"/>
      <c r="J121" s="15"/>
      <c r="K121" s="15"/>
      <c r="L121" s="15"/>
      <c r="M121" s="15"/>
      <c r="N121" s="15"/>
      <c r="O121" s="15"/>
      <c r="P121" s="15"/>
      <c r="Q121" s="15"/>
      <c r="R121" s="15"/>
      <c r="S121" s="15"/>
    </row>
    <row r="122" spans="1:19" s="6" customFormat="1" ht="15" customHeight="1">
      <c r="A122" s="15"/>
      <c r="B122" s="15"/>
      <c r="C122" s="15"/>
      <c r="D122" s="15"/>
      <c r="E122" s="15"/>
      <c r="F122" s="15"/>
      <c r="G122" s="15"/>
      <c r="H122" s="15"/>
      <c r="I122" s="15"/>
      <c r="J122" s="15"/>
      <c r="K122" s="15"/>
      <c r="L122" s="15"/>
      <c r="M122" s="15"/>
      <c r="N122" s="15"/>
      <c r="O122" s="15"/>
      <c r="P122" s="15"/>
      <c r="Q122" s="15"/>
      <c r="R122" s="15"/>
      <c r="S122" s="15"/>
    </row>
    <row r="123" spans="1:19" s="6" customFormat="1" ht="15" customHeight="1">
      <c r="A123" s="15"/>
      <c r="B123" s="15"/>
      <c r="C123" s="15"/>
      <c r="D123" s="15"/>
      <c r="E123" s="15"/>
      <c r="F123" s="15"/>
      <c r="G123" s="15"/>
      <c r="H123" s="15"/>
      <c r="I123" s="15"/>
      <c r="J123" s="15"/>
      <c r="K123" s="15"/>
      <c r="L123" s="15"/>
      <c r="M123" s="15"/>
      <c r="N123" s="15"/>
      <c r="O123" s="15"/>
      <c r="P123" s="15"/>
      <c r="Q123" s="15"/>
      <c r="R123" s="15"/>
      <c r="S123" s="15"/>
    </row>
    <row r="124" spans="1:19" s="6" customFormat="1" ht="15" customHeight="1">
      <c r="A124" s="15"/>
      <c r="B124" s="15"/>
      <c r="C124" s="15"/>
      <c r="D124" s="15"/>
      <c r="E124" s="15"/>
      <c r="F124" s="15"/>
      <c r="G124" s="15"/>
      <c r="H124" s="15"/>
      <c r="I124" s="15"/>
      <c r="J124" s="15"/>
      <c r="K124" s="15"/>
      <c r="L124" s="15"/>
      <c r="M124" s="15"/>
      <c r="N124" s="15"/>
      <c r="O124" s="15"/>
      <c r="P124" s="15"/>
      <c r="Q124" s="15"/>
      <c r="R124" s="15"/>
      <c r="S124" s="15"/>
    </row>
    <row r="125" spans="1:19" s="6" customFormat="1" ht="15" customHeight="1">
      <c r="A125" s="15"/>
      <c r="B125" s="15"/>
      <c r="C125" s="15"/>
      <c r="D125" s="15"/>
      <c r="E125" s="15"/>
      <c r="F125" s="15"/>
      <c r="G125" s="15"/>
      <c r="H125" s="15"/>
      <c r="I125" s="15"/>
      <c r="J125" s="15"/>
      <c r="K125" s="15"/>
      <c r="L125" s="15"/>
      <c r="M125" s="15"/>
      <c r="N125" s="15"/>
      <c r="O125" s="15"/>
      <c r="P125" s="15"/>
      <c r="Q125" s="15"/>
      <c r="R125" s="15"/>
      <c r="S125" s="15"/>
    </row>
    <row r="126" spans="1:19" s="6" customFormat="1" ht="15" customHeight="1">
      <c r="A126" s="15"/>
      <c r="B126" s="15"/>
      <c r="C126" s="15"/>
      <c r="D126" s="15"/>
      <c r="E126" s="15"/>
      <c r="F126" s="15"/>
      <c r="G126" s="15"/>
      <c r="H126" s="15"/>
      <c r="I126" s="15"/>
      <c r="J126" s="15"/>
      <c r="K126" s="15"/>
      <c r="L126" s="15"/>
      <c r="M126" s="15"/>
      <c r="N126" s="15"/>
      <c r="O126" s="15"/>
      <c r="P126" s="15"/>
      <c r="Q126" s="15"/>
      <c r="R126" s="15"/>
      <c r="S126" s="15"/>
    </row>
    <row r="127" spans="1:19" s="6" customFormat="1" ht="15" customHeight="1">
      <c r="A127" s="15"/>
      <c r="B127" s="15"/>
      <c r="C127" s="15"/>
      <c r="D127" s="15"/>
      <c r="E127" s="15"/>
      <c r="F127" s="15"/>
      <c r="G127" s="15"/>
      <c r="H127" s="15"/>
      <c r="I127" s="15"/>
      <c r="J127" s="15"/>
      <c r="K127" s="15"/>
      <c r="L127" s="15"/>
      <c r="M127" s="15"/>
      <c r="N127" s="15"/>
      <c r="O127" s="15"/>
      <c r="P127" s="15"/>
      <c r="Q127" s="15"/>
      <c r="R127" s="15"/>
      <c r="S127" s="15"/>
    </row>
    <row r="128" spans="1:19" s="6" customFormat="1" ht="15" customHeight="1">
      <c r="A128" s="15"/>
      <c r="B128" s="15"/>
      <c r="C128" s="15"/>
      <c r="D128" s="15"/>
      <c r="E128" s="15"/>
      <c r="F128" s="15"/>
      <c r="G128" s="15"/>
      <c r="H128" s="15"/>
      <c r="I128" s="15"/>
      <c r="J128" s="15"/>
      <c r="K128" s="15"/>
      <c r="L128" s="15"/>
      <c r="M128" s="15"/>
      <c r="N128" s="15"/>
      <c r="O128" s="15"/>
      <c r="P128" s="15"/>
      <c r="Q128" s="15"/>
      <c r="R128" s="15"/>
      <c r="S128" s="15"/>
    </row>
    <row r="129" spans="1:19" s="6" customFormat="1" ht="15" customHeight="1">
      <c r="A129" s="15"/>
      <c r="B129" s="15"/>
      <c r="C129" s="15"/>
      <c r="D129" s="15"/>
      <c r="E129" s="15"/>
      <c r="F129" s="15"/>
      <c r="G129" s="15"/>
      <c r="H129" s="15"/>
      <c r="I129" s="15"/>
      <c r="J129" s="15"/>
      <c r="K129" s="15"/>
      <c r="L129" s="15"/>
      <c r="M129" s="15"/>
      <c r="N129" s="15"/>
      <c r="O129" s="15"/>
      <c r="P129" s="15"/>
      <c r="Q129" s="15"/>
      <c r="R129" s="15"/>
      <c r="S129" s="15"/>
    </row>
    <row r="130" spans="1:19" s="6" customFormat="1" ht="15" customHeight="1">
      <c r="A130" s="15"/>
      <c r="B130" s="15"/>
      <c r="C130" s="15"/>
      <c r="D130" s="15"/>
      <c r="E130" s="15"/>
      <c r="F130" s="15"/>
      <c r="G130" s="15"/>
      <c r="H130" s="15"/>
      <c r="I130" s="15"/>
      <c r="J130" s="15"/>
      <c r="K130" s="15"/>
      <c r="L130" s="15"/>
      <c r="M130" s="15"/>
      <c r="N130" s="15"/>
      <c r="O130" s="15"/>
      <c r="P130" s="15"/>
      <c r="Q130" s="15"/>
      <c r="R130" s="15"/>
      <c r="S130" s="15"/>
    </row>
    <row r="131" spans="1:19" s="6" customFormat="1" ht="15" customHeight="1">
      <c r="A131" s="15"/>
      <c r="B131" s="15"/>
      <c r="C131" s="15"/>
      <c r="D131" s="15"/>
      <c r="E131" s="15"/>
      <c r="F131" s="15"/>
      <c r="G131" s="15"/>
      <c r="H131" s="15"/>
      <c r="I131" s="15"/>
      <c r="J131" s="15"/>
      <c r="K131" s="15"/>
      <c r="L131" s="15"/>
      <c r="M131" s="15"/>
      <c r="N131" s="15"/>
      <c r="O131" s="15"/>
      <c r="P131" s="15"/>
      <c r="Q131" s="15"/>
      <c r="R131" s="15"/>
      <c r="S131" s="15"/>
    </row>
    <row r="132" spans="1:19" s="6" customFormat="1" ht="15" customHeight="1">
      <c r="A132" s="15"/>
      <c r="B132" s="15"/>
      <c r="C132" s="15"/>
      <c r="D132" s="15"/>
      <c r="E132" s="15"/>
      <c r="F132" s="15"/>
      <c r="G132" s="15"/>
      <c r="H132" s="15"/>
      <c r="I132" s="15"/>
      <c r="J132" s="15"/>
      <c r="K132" s="15"/>
      <c r="L132" s="15"/>
      <c r="M132" s="15"/>
      <c r="N132" s="15"/>
      <c r="O132" s="15"/>
      <c r="P132" s="15"/>
      <c r="Q132" s="15"/>
      <c r="R132" s="15"/>
      <c r="S132" s="15"/>
    </row>
    <row r="133" spans="1:19" s="6" customFormat="1" ht="15" customHeight="1">
      <c r="A133" s="15"/>
      <c r="B133" s="15"/>
      <c r="C133" s="15"/>
      <c r="D133" s="15"/>
      <c r="E133" s="15"/>
      <c r="F133" s="15"/>
      <c r="G133" s="15"/>
      <c r="H133" s="15"/>
      <c r="I133" s="15"/>
      <c r="J133" s="15"/>
      <c r="K133" s="15"/>
      <c r="L133" s="15"/>
      <c r="M133" s="15"/>
      <c r="N133" s="15"/>
      <c r="O133" s="15"/>
      <c r="P133" s="15"/>
      <c r="Q133" s="15"/>
      <c r="R133" s="15"/>
      <c r="S133" s="15"/>
    </row>
    <row r="134" spans="1:19" s="6" customFormat="1" ht="15" customHeight="1">
      <c r="A134" s="15"/>
      <c r="B134" s="15"/>
      <c r="C134" s="15"/>
      <c r="D134" s="15"/>
      <c r="E134" s="15"/>
      <c r="F134" s="15"/>
      <c r="G134" s="15"/>
      <c r="H134" s="15"/>
      <c r="I134" s="15"/>
      <c r="J134" s="15"/>
      <c r="K134" s="15"/>
      <c r="L134" s="15"/>
      <c r="M134" s="15"/>
      <c r="N134" s="15"/>
      <c r="O134" s="15"/>
      <c r="P134" s="15"/>
      <c r="Q134" s="15"/>
      <c r="R134" s="15"/>
      <c r="S134" s="15"/>
    </row>
    <row r="135" spans="1:19" s="6" customFormat="1" ht="15" customHeight="1">
      <c r="A135" s="15"/>
      <c r="B135" s="15"/>
      <c r="C135" s="15"/>
      <c r="D135" s="15"/>
      <c r="E135" s="15"/>
      <c r="F135" s="15"/>
      <c r="G135" s="15"/>
      <c r="H135" s="15"/>
      <c r="I135" s="15"/>
      <c r="J135" s="15"/>
      <c r="K135" s="15"/>
      <c r="L135" s="15"/>
      <c r="M135" s="15"/>
      <c r="N135" s="15"/>
      <c r="O135" s="15"/>
      <c r="P135" s="15"/>
      <c r="Q135" s="15"/>
      <c r="R135" s="15"/>
      <c r="S135" s="15"/>
    </row>
    <row r="136" spans="1:19" s="6" customFormat="1" ht="15" customHeight="1">
      <c r="A136" s="15"/>
      <c r="B136" s="15"/>
      <c r="C136" s="15"/>
      <c r="D136" s="15"/>
      <c r="E136" s="15"/>
      <c r="F136" s="15"/>
      <c r="G136" s="15"/>
      <c r="H136" s="15"/>
      <c r="I136" s="15"/>
      <c r="J136" s="15"/>
      <c r="K136" s="15"/>
      <c r="L136" s="15"/>
      <c r="M136" s="15"/>
      <c r="N136" s="15"/>
      <c r="O136" s="15"/>
      <c r="P136" s="15"/>
      <c r="Q136" s="15"/>
      <c r="R136" s="15"/>
      <c r="S136" s="15"/>
    </row>
    <row r="137" spans="1:19" s="6" customFormat="1" ht="15" customHeight="1">
      <c r="A137" s="15"/>
      <c r="B137" s="15"/>
      <c r="C137" s="15"/>
      <c r="D137" s="15"/>
      <c r="E137" s="15"/>
      <c r="F137" s="15"/>
      <c r="G137" s="15"/>
      <c r="H137" s="15"/>
      <c r="I137" s="15"/>
      <c r="J137" s="15"/>
      <c r="K137" s="15"/>
      <c r="L137" s="15"/>
      <c r="M137" s="15"/>
      <c r="N137" s="15"/>
      <c r="O137" s="15"/>
      <c r="P137" s="15"/>
      <c r="Q137" s="15"/>
      <c r="R137" s="15"/>
      <c r="S137" s="15"/>
    </row>
    <row r="138" spans="1:19" s="6" customFormat="1" ht="15" customHeight="1">
      <c r="A138" s="15"/>
      <c r="B138" s="15"/>
      <c r="C138" s="15"/>
      <c r="D138" s="15"/>
      <c r="E138" s="15"/>
      <c r="F138" s="15"/>
      <c r="G138" s="15"/>
      <c r="H138" s="15"/>
      <c r="I138" s="15"/>
      <c r="J138" s="15"/>
      <c r="K138" s="15"/>
      <c r="L138" s="15"/>
      <c r="M138" s="15"/>
      <c r="N138" s="15"/>
      <c r="O138" s="15"/>
      <c r="P138" s="15"/>
      <c r="Q138" s="15"/>
      <c r="R138" s="15"/>
      <c r="S138" s="15"/>
    </row>
    <row r="139" spans="1:19" s="6" customFormat="1" ht="15" customHeight="1">
      <c r="A139" s="15"/>
      <c r="B139" s="15"/>
      <c r="C139" s="15"/>
      <c r="D139" s="15"/>
      <c r="E139" s="15"/>
      <c r="F139" s="15"/>
      <c r="G139" s="15"/>
      <c r="H139" s="15"/>
      <c r="I139" s="15"/>
      <c r="J139" s="15"/>
      <c r="K139" s="15"/>
      <c r="L139" s="15"/>
      <c r="M139" s="15"/>
      <c r="N139" s="15"/>
      <c r="O139" s="15"/>
      <c r="P139" s="15"/>
      <c r="Q139" s="15"/>
      <c r="R139" s="15"/>
      <c r="S139" s="15"/>
    </row>
    <row r="140" spans="1:19" s="6" customFormat="1" ht="15" customHeight="1">
      <c r="A140" s="15"/>
      <c r="B140" s="15"/>
      <c r="C140" s="15"/>
      <c r="D140" s="15"/>
      <c r="E140" s="15"/>
      <c r="F140" s="15"/>
      <c r="G140" s="15"/>
      <c r="H140" s="15"/>
      <c r="I140" s="15"/>
      <c r="J140" s="15"/>
      <c r="K140" s="15"/>
      <c r="L140" s="15"/>
      <c r="M140" s="15"/>
      <c r="N140" s="15"/>
      <c r="O140" s="15"/>
      <c r="P140" s="15"/>
      <c r="Q140" s="15"/>
      <c r="R140" s="15"/>
      <c r="S140" s="15"/>
    </row>
    <row r="141" spans="1:19" s="6" customFormat="1" ht="15" customHeight="1">
      <c r="A141" s="15"/>
      <c r="B141" s="15"/>
      <c r="C141" s="15"/>
      <c r="D141" s="15"/>
      <c r="E141" s="15"/>
      <c r="F141" s="15"/>
      <c r="G141" s="15"/>
      <c r="H141" s="15"/>
      <c r="I141" s="15"/>
      <c r="J141" s="15"/>
      <c r="K141" s="15"/>
      <c r="L141" s="15"/>
      <c r="M141" s="15"/>
      <c r="N141" s="15"/>
      <c r="O141" s="15"/>
      <c r="P141" s="15"/>
      <c r="Q141" s="15"/>
      <c r="R141" s="15"/>
      <c r="S141" s="15"/>
    </row>
    <row r="142" spans="1:19" s="6" customFormat="1" ht="15" customHeight="1">
      <c r="A142" s="15"/>
      <c r="B142" s="15"/>
      <c r="C142" s="15"/>
      <c r="D142" s="15"/>
      <c r="E142" s="15"/>
      <c r="F142" s="15"/>
      <c r="G142" s="15"/>
      <c r="H142" s="15"/>
      <c r="I142" s="15"/>
      <c r="J142" s="15"/>
      <c r="K142" s="15"/>
      <c r="L142" s="15"/>
      <c r="M142" s="15"/>
      <c r="N142" s="15"/>
      <c r="O142" s="15"/>
      <c r="P142" s="15"/>
      <c r="Q142" s="15"/>
      <c r="R142" s="15"/>
      <c r="S142" s="15"/>
    </row>
    <row r="143" spans="1:19" s="6" customFormat="1" ht="15" customHeight="1">
      <c r="A143" s="15"/>
      <c r="B143" s="15"/>
      <c r="C143" s="15"/>
      <c r="D143" s="15"/>
      <c r="E143" s="15"/>
      <c r="F143" s="15"/>
      <c r="G143" s="15"/>
      <c r="H143" s="15"/>
      <c r="I143" s="15"/>
      <c r="J143" s="15"/>
      <c r="K143" s="15"/>
      <c r="L143" s="15"/>
      <c r="M143" s="15"/>
      <c r="N143" s="15"/>
      <c r="O143" s="15"/>
      <c r="P143" s="15"/>
      <c r="Q143" s="15"/>
      <c r="R143" s="15"/>
      <c r="S143" s="15"/>
    </row>
    <row r="144" spans="1:19" s="6" customFormat="1" ht="15" customHeight="1">
      <c r="A144" s="15"/>
      <c r="B144" s="15"/>
      <c r="C144" s="15"/>
      <c r="D144" s="15"/>
      <c r="E144" s="15"/>
      <c r="F144" s="15"/>
      <c r="G144" s="15"/>
      <c r="H144" s="15"/>
      <c r="I144" s="15"/>
      <c r="J144" s="15"/>
      <c r="K144" s="15"/>
      <c r="L144" s="15"/>
      <c r="M144" s="15"/>
      <c r="N144" s="15"/>
      <c r="O144" s="15"/>
      <c r="P144" s="15"/>
      <c r="Q144" s="15"/>
      <c r="R144" s="15"/>
      <c r="S144" s="15"/>
    </row>
    <row r="145" spans="1:19" s="6" customFormat="1" ht="15" customHeight="1">
      <c r="A145" s="15"/>
      <c r="B145" s="15"/>
      <c r="C145" s="15"/>
      <c r="D145" s="15"/>
      <c r="E145" s="15"/>
      <c r="F145" s="15"/>
      <c r="G145" s="15"/>
      <c r="H145" s="15"/>
      <c r="I145" s="15"/>
      <c r="J145" s="15"/>
      <c r="K145" s="15"/>
      <c r="L145" s="15"/>
      <c r="M145" s="15"/>
      <c r="N145" s="15"/>
      <c r="O145" s="15"/>
      <c r="P145" s="15"/>
      <c r="Q145" s="15"/>
      <c r="R145" s="15"/>
      <c r="S145" s="15"/>
    </row>
    <row r="146" spans="1:19" s="6" customFormat="1" ht="15" customHeight="1">
      <c r="A146" s="15"/>
      <c r="B146" s="15"/>
      <c r="C146" s="15"/>
      <c r="D146" s="15"/>
      <c r="E146" s="15"/>
      <c r="F146" s="15"/>
      <c r="G146" s="15"/>
      <c r="H146" s="15"/>
      <c r="I146" s="15"/>
      <c r="J146" s="15"/>
      <c r="K146" s="15"/>
      <c r="L146" s="15"/>
      <c r="M146" s="15"/>
      <c r="N146" s="15"/>
      <c r="O146" s="15"/>
      <c r="P146" s="15"/>
      <c r="Q146" s="15"/>
      <c r="R146" s="15"/>
      <c r="S146" s="15"/>
    </row>
    <row r="147" spans="1:19" s="6" customFormat="1" ht="15" customHeight="1">
      <c r="A147" s="15"/>
      <c r="B147" s="15"/>
      <c r="C147" s="15"/>
      <c r="D147" s="15"/>
      <c r="E147" s="15"/>
      <c r="F147" s="15"/>
      <c r="G147" s="15"/>
      <c r="H147" s="15"/>
      <c r="I147" s="15"/>
      <c r="J147" s="15"/>
      <c r="K147" s="15"/>
      <c r="L147" s="15"/>
      <c r="M147" s="15"/>
      <c r="N147" s="15"/>
      <c r="O147" s="15"/>
      <c r="P147" s="15"/>
      <c r="Q147" s="15"/>
      <c r="R147" s="15"/>
      <c r="S147" s="15"/>
    </row>
    <row r="148" spans="1:19" s="6" customFormat="1" ht="15" customHeight="1">
      <c r="A148" s="15"/>
      <c r="B148" s="15"/>
      <c r="C148" s="15"/>
      <c r="D148" s="15"/>
      <c r="E148" s="15"/>
      <c r="F148" s="15"/>
      <c r="G148" s="15"/>
      <c r="H148" s="15"/>
      <c r="I148" s="15"/>
      <c r="J148" s="15"/>
      <c r="K148" s="15"/>
      <c r="L148" s="15"/>
      <c r="M148" s="15"/>
      <c r="N148" s="15"/>
      <c r="O148" s="15"/>
      <c r="P148" s="15"/>
      <c r="Q148" s="15"/>
      <c r="R148" s="15"/>
      <c r="S148" s="15"/>
    </row>
    <row r="149" spans="1:19" s="6" customFormat="1" ht="15" customHeight="1">
      <c r="A149" s="15"/>
      <c r="B149" s="15"/>
      <c r="C149" s="15"/>
      <c r="D149" s="15"/>
      <c r="E149" s="15"/>
      <c r="F149" s="15"/>
      <c r="G149" s="15"/>
      <c r="H149" s="15"/>
      <c r="I149" s="15"/>
      <c r="J149" s="15"/>
      <c r="K149" s="15"/>
      <c r="L149" s="15"/>
      <c r="M149" s="15"/>
      <c r="N149" s="15"/>
      <c r="O149" s="15"/>
      <c r="P149" s="15"/>
      <c r="Q149" s="15"/>
      <c r="R149" s="15"/>
      <c r="S149" s="15"/>
    </row>
    <row r="150" spans="1:19" s="6" customFormat="1" ht="15" customHeight="1">
      <c r="A150" s="15"/>
      <c r="B150" s="15"/>
      <c r="C150" s="15"/>
      <c r="D150" s="15"/>
      <c r="E150" s="15"/>
      <c r="F150" s="15"/>
      <c r="G150" s="15"/>
      <c r="H150" s="15"/>
      <c r="I150" s="15"/>
      <c r="J150" s="15"/>
      <c r="K150" s="15"/>
      <c r="L150" s="15"/>
      <c r="M150" s="15"/>
      <c r="N150" s="15"/>
      <c r="O150" s="15"/>
      <c r="P150" s="15"/>
      <c r="Q150" s="15"/>
      <c r="R150" s="15"/>
      <c r="S150" s="15"/>
    </row>
    <row r="151" spans="1:19" s="6" customFormat="1" ht="15" customHeight="1">
      <c r="A151" s="15"/>
      <c r="B151" s="15"/>
      <c r="C151" s="15"/>
      <c r="D151" s="15"/>
      <c r="E151" s="15"/>
      <c r="F151" s="15"/>
      <c r="G151" s="15"/>
      <c r="H151" s="15"/>
      <c r="I151" s="15"/>
      <c r="J151" s="15"/>
      <c r="K151" s="15"/>
      <c r="L151" s="15"/>
      <c r="M151" s="15"/>
      <c r="N151" s="15"/>
      <c r="O151" s="15"/>
      <c r="P151" s="15"/>
      <c r="Q151" s="15"/>
      <c r="R151" s="15"/>
      <c r="S151" s="15"/>
    </row>
    <row r="152" spans="1:19" s="6" customFormat="1" ht="15" customHeight="1">
      <c r="A152" s="15"/>
      <c r="B152" s="15"/>
      <c r="C152" s="15"/>
      <c r="D152" s="15"/>
      <c r="E152" s="15"/>
      <c r="F152" s="15"/>
      <c r="G152" s="15"/>
      <c r="H152" s="15"/>
      <c r="I152" s="15"/>
      <c r="J152" s="15"/>
      <c r="K152" s="15"/>
      <c r="L152" s="15"/>
      <c r="M152" s="15"/>
      <c r="N152" s="15"/>
      <c r="O152" s="15"/>
      <c r="P152" s="15"/>
      <c r="Q152" s="15"/>
      <c r="R152" s="15"/>
      <c r="S152" s="15"/>
    </row>
    <row r="153" spans="1:19" s="6" customFormat="1" ht="15" customHeight="1">
      <c r="A153" s="15"/>
      <c r="B153" s="15"/>
      <c r="C153" s="15"/>
      <c r="D153" s="15"/>
      <c r="E153" s="15"/>
      <c r="F153" s="15"/>
      <c r="G153" s="15"/>
      <c r="H153" s="15"/>
      <c r="I153" s="15"/>
      <c r="J153" s="15"/>
      <c r="K153" s="15"/>
      <c r="L153" s="15"/>
      <c r="M153" s="15"/>
      <c r="N153" s="15"/>
      <c r="O153" s="15"/>
      <c r="P153" s="15"/>
      <c r="Q153" s="15"/>
      <c r="R153" s="15"/>
      <c r="S153" s="15"/>
    </row>
    <row r="154" spans="1:19" s="6" customFormat="1" ht="15" customHeight="1">
      <c r="A154" s="15"/>
      <c r="B154" s="15"/>
      <c r="C154" s="15"/>
      <c r="D154" s="15"/>
      <c r="E154" s="15"/>
      <c r="F154" s="15"/>
      <c r="G154" s="15"/>
      <c r="H154" s="15"/>
      <c r="I154" s="15"/>
      <c r="J154" s="15"/>
      <c r="K154" s="15"/>
      <c r="L154" s="15"/>
      <c r="M154" s="15"/>
      <c r="N154" s="15"/>
      <c r="O154" s="15"/>
      <c r="P154" s="15"/>
      <c r="Q154" s="15"/>
      <c r="R154" s="15"/>
      <c r="S154" s="15"/>
    </row>
    <row r="155" spans="1:19" s="6" customFormat="1" ht="15" customHeight="1">
      <c r="A155" s="15"/>
      <c r="B155" s="15"/>
      <c r="C155" s="15"/>
      <c r="D155" s="15"/>
      <c r="E155" s="15"/>
      <c r="F155" s="15"/>
      <c r="G155" s="15"/>
      <c r="H155" s="15"/>
      <c r="I155" s="15"/>
      <c r="J155" s="15"/>
      <c r="K155" s="15"/>
      <c r="L155" s="15"/>
      <c r="M155" s="15"/>
      <c r="N155" s="15"/>
      <c r="O155" s="15"/>
      <c r="P155" s="15"/>
      <c r="Q155" s="15"/>
      <c r="R155" s="15"/>
      <c r="S155" s="15"/>
    </row>
    <row r="156" spans="1:19" s="6" customFormat="1" ht="15" customHeight="1">
      <c r="A156" s="15"/>
      <c r="B156" s="15"/>
      <c r="C156" s="15"/>
      <c r="D156" s="15"/>
      <c r="E156" s="15"/>
      <c r="F156" s="15"/>
      <c r="G156" s="15"/>
      <c r="H156" s="15"/>
      <c r="I156" s="15"/>
      <c r="J156" s="15"/>
      <c r="K156" s="15"/>
      <c r="L156" s="15"/>
      <c r="M156" s="15"/>
      <c r="N156" s="15"/>
      <c r="O156" s="15"/>
      <c r="P156" s="15"/>
      <c r="Q156" s="15"/>
      <c r="R156" s="15"/>
      <c r="S156" s="15"/>
    </row>
    <row r="157" spans="1:19" s="6" customFormat="1" ht="15" customHeight="1">
      <c r="A157" s="15"/>
      <c r="B157" s="15"/>
      <c r="C157" s="15"/>
      <c r="D157" s="15"/>
      <c r="E157" s="15"/>
      <c r="F157" s="15"/>
      <c r="G157" s="15"/>
      <c r="H157" s="15"/>
      <c r="I157" s="15"/>
      <c r="J157" s="15"/>
      <c r="K157" s="15"/>
      <c r="L157" s="15"/>
      <c r="M157" s="15"/>
      <c r="N157" s="15"/>
      <c r="O157" s="15"/>
      <c r="P157" s="15"/>
      <c r="Q157" s="15"/>
      <c r="R157" s="15"/>
      <c r="S157" s="15"/>
    </row>
    <row r="158" spans="1:19" s="6" customFormat="1" ht="15" customHeight="1">
      <c r="A158" s="15"/>
      <c r="B158" s="15"/>
      <c r="C158" s="15"/>
      <c r="D158" s="15"/>
      <c r="E158" s="15"/>
      <c r="F158" s="15"/>
      <c r="G158" s="15"/>
      <c r="H158" s="15"/>
      <c r="I158" s="15"/>
      <c r="J158" s="15"/>
      <c r="K158" s="15"/>
      <c r="L158" s="15"/>
      <c r="M158" s="15"/>
      <c r="N158" s="15"/>
      <c r="O158" s="15"/>
      <c r="P158" s="15"/>
      <c r="Q158" s="15"/>
      <c r="R158" s="15"/>
      <c r="S158" s="15"/>
    </row>
    <row r="159" spans="1:19" s="6" customFormat="1" ht="15" customHeight="1">
      <c r="A159" s="15"/>
      <c r="B159" s="15"/>
      <c r="C159" s="15"/>
      <c r="D159" s="15"/>
      <c r="E159" s="15"/>
      <c r="F159" s="15"/>
      <c r="G159" s="15"/>
      <c r="H159" s="15"/>
      <c r="I159" s="15"/>
      <c r="J159" s="15"/>
      <c r="K159" s="15"/>
      <c r="L159" s="15"/>
      <c r="M159" s="15"/>
      <c r="N159" s="15"/>
      <c r="O159" s="15"/>
      <c r="P159" s="15"/>
      <c r="Q159" s="15"/>
      <c r="R159" s="15"/>
      <c r="S159" s="15"/>
    </row>
    <row r="160" spans="1:19" s="6" customFormat="1" ht="15" customHeight="1">
      <c r="A160" s="15"/>
      <c r="B160" s="15"/>
      <c r="C160" s="15"/>
      <c r="D160" s="15"/>
      <c r="E160" s="15"/>
      <c r="F160" s="15"/>
      <c r="G160" s="15"/>
      <c r="H160" s="15"/>
      <c r="I160" s="15"/>
      <c r="J160" s="15"/>
      <c r="K160" s="15"/>
      <c r="L160" s="15"/>
      <c r="M160" s="15"/>
      <c r="N160" s="15"/>
      <c r="O160" s="15"/>
      <c r="P160" s="15"/>
      <c r="Q160" s="15"/>
      <c r="R160" s="15"/>
      <c r="S160" s="15"/>
    </row>
    <row r="161" spans="1:19" s="6" customFormat="1" ht="15" customHeight="1">
      <c r="A161" s="15"/>
      <c r="B161" s="15"/>
      <c r="C161" s="15"/>
      <c r="D161" s="15"/>
      <c r="E161" s="15"/>
      <c r="F161" s="15"/>
      <c r="G161" s="15"/>
      <c r="H161" s="15"/>
      <c r="I161" s="15"/>
      <c r="J161" s="15"/>
      <c r="K161" s="15"/>
      <c r="L161" s="15"/>
      <c r="M161" s="15"/>
      <c r="N161" s="15"/>
      <c r="O161" s="15"/>
      <c r="P161" s="15"/>
      <c r="Q161" s="15"/>
      <c r="R161" s="15"/>
      <c r="S161" s="15"/>
    </row>
    <row r="162" spans="1:19" s="6" customFormat="1" ht="15" customHeight="1">
      <c r="A162" s="15"/>
      <c r="B162" s="15"/>
      <c r="C162" s="15"/>
      <c r="D162" s="15"/>
      <c r="E162" s="15"/>
      <c r="F162" s="15"/>
      <c r="G162" s="15"/>
      <c r="H162" s="15"/>
      <c r="I162" s="15"/>
      <c r="J162" s="15"/>
      <c r="K162" s="15"/>
      <c r="L162" s="15"/>
      <c r="M162" s="15"/>
      <c r="N162" s="15"/>
      <c r="O162" s="15"/>
      <c r="P162" s="15"/>
      <c r="Q162" s="15"/>
      <c r="R162" s="15"/>
      <c r="S162" s="15"/>
    </row>
    <row r="163" spans="1:19" s="6" customFormat="1" ht="15" customHeight="1">
      <c r="A163" s="15"/>
      <c r="B163" s="15"/>
      <c r="C163" s="15"/>
      <c r="D163" s="15"/>
      <c r="E163" s="15"/>
      <c r="F163" s="15"/>
      <c r="G163" s="15"/>
      <c r="H163" s="15"/>
      <c r="I163" s="15"/>
      <c r="J163" s="15"/>
      <c r="K163" s="15"/>
      <c r="L163" s="15"/>
      <c r="M163" s="15"/>
      <c r="N163" s="15"/>
      <c r="O163" s="15"/>
      <c r="P163" s="15"/>
      <c r="Q163" s="15"/>
      <c r="R163" s="15"/>
      <c r="S163" s="15"/>
    </row>
    <row r="164" spans="1:19" s="6" customFormat="1" ht="15" customHeight="1">
      <c r="A164" s="15"/>
      <c r="B164" s="15"/>
      <c r="C164" s="15"/>
      <c r="D164" s="15"/>
      <c r="E164" s="15"/>
      <c r="F164" s="15"/>
      <c r="G164" s="15"/>
      <c r="H164" s="15"/>
      <c r="I164" s="15"/>
      <c r="J164" s="15"/>
      <c r="K164" s="15"/>
      <c r="L164" s="15"/>
      <c r="M164" s="15"/>
      <c r="N164" s="15"/>
      <c r="O164" s="15"/>
      <c r="P164" s="15"/>
      <c r="Q164" s="15"/>
      <c r="R164" s="15"/>
      <c r="S164" s="15"/>
    </row>
    <row r="165" spans="1:19" s="6" customFormat="1" ht="15" customHeight="1">
      <c r="A165" s="15"/>
      <c r="B165" s="15"/>
      <c r="C165" s="15"/>
      <c r="D165" s="15"/>
      <c r="E165" s="15"/>
      <c r="F165" s="15"/>
      <c r="G165" s="15"/>
      <c r="H165" s="15"/>
      <c r="I165" s="15"/>
      <c r="J165" s="15"/>
      <c r="K165" s="15"/>
      <c r="L165" s="15"/>
      <c r="M165" s="15"/>
      <c r="N165" s="15"/>
      <c r="O165" s="15"/>
      <c r="P165" s="15"/>
      <c r="Q165" s="15"/>
      <c r="R165" s="15"/>
      <c r="S165" s="15"/>
    </row>
    <row r="166" spans="1:19" s="6" customFormat="1" ht="15" customHeight="1">
      <c r="A166" s="15"/>
      <c r="B166" s="15"/>
      <c r="C166" s="15"/>
      <c r="D166" s="15"/>
      <c r="E166" s="15"/>
      <c r="F166" s="15"/>
      <c r="G166" s="15"/>
      <c r="H166" s="15"/>
      <c r="I166" s="15"/>
      <c r="J166" s="15"/>
      <c r="K166" s="15"/>
      <c r="L166" s="15"/>
      <c r="M166" s="15"/>
      <c r="N166" s="15"/>
      <c r="O166" s="15"/>
      <c r="P166" s="15"/>
      <c r="Q166" s="15"/>
      <c r="R166" s="15"/>
      <c r="S166" s="15"/>
    </row>
    <row r="167" spans="1:19" s="6" customFormat="1" ht="15" customHeight="1">
      <c r="A167" s="15"/>
      <c r="B167" s="15"/>
      <c r="C167" s="15"/>
      <c r="D167" s="15"/>
      <c r="E167" s="15"/>
      <c r="F167" s="15"/>
      <c r="G167" s="15"/>
      <c r="H167" s="15"/>
      <c r="I167" s="15"/>
      <c r="J167" s="15"/>
      <c r="K167" s="15"/>
      <c r="L167" s="15"/>
      <c r="M167" s="15"/>
      <c r="N167" s="15"/>
      <c r="O167" s="15"/>
      <c r="P167" s="15"/>
      <c r="Q167" s="15"/>
      <c r="R167" s="15"/>
      <c r="S167" s="15"/>
    </row>
    <row r="168" spans="1:19" s="6" customFormat="1" ht="15" customHeight="1">
      <c r="A168" s="15"/>
      <c r="B168" s="15"/>
      <c r="C168" s="15"/>
      <c r="D168" s="15"/>
      <c r="E168" s="15"/>
      <c r="F168" s="15"/>
      <c r="G168" s="15"/>
      <c r="H168" s="15"/>
      <c r="I168" s="15"/>
      <c r="J168" s="15"/>
      <c r="K168" s="15"/>
      <c r="L168" s="15"/>
      <c r="M168" s="15"/>
      <c r="N168" s="15"/>
      <c r="O168" s="15"/>
      <c r="P168" s="15"/>
      <c r="Q168" s="15"/>
      <c r="R168" s="15"/>
      <c r="S168" s="15"/>
    </row>
    <row r="169" spans="1:19" s="6" customFormat="1" ht="15" customHeight="1">
      <c r="A169" s="15"/>
      <c r="B169" s="15"/>
      <c r="C169" s="15"/>
      <c r="D169" s="15"/>
      <c r="E169" s="15"/>
      <c r="F169" s="15"/>
      <c r="G169" s="15"/>
      <c r="H169" s="15"/>
      <c r="I169" s="15"/>
      <c r="J169" s="15"/>
      <c r="K169" s="15"/>
      <c r="L169" s="15"/>
      <c r="M169" s="15"/>
      <c r="N169" s="15"/>
      <c r="O169" s="15"/>
      <c r="P169" s="15"/>
      <c r="Q169" s="15"/>
      <c r="R169" s="15"/>
      <c r="S169" s="15"/>
    </row>
    <row r="170" spans="1:19" s="6" customFormat="1" ht="15" customHeight="1">
      <c r="A170" s="15"/>
      <c r="B170" s="15"/>
      <c r="C170" s="15"/>
      <c r="D170" s="15"/>
      <c r="E170" s="15"/>
      <c r="F170" s="15"/>
      <c r="G170" s="15"/>
      <c r="H170" s="15"/>
      <c r="I170" s="15"/>
      <c r="J170" s="15"/>
      <c r="K170" s="15"/>
      <c r="L170" s="15"/>
      <c r="M170" s="15"/>
      <c r="N170" s="15"/>
      <c r="O170" s="15"/>
      <c r="P170" s="15"/>
      <c r="Q170" s="15"/>
      <c r="R170" s="15"/>
      <c r="S170" s="15"/>
    </row>
    <row r="171" spans="1:19" s="6" customFormat="1" ht="15" customHeight="1">
      <c r="A171" s="15"/>
      <c r="B171" s="15"/>
      <c r="C171" s="15"/>
      <c r="D171" s="15"/>
      <c r="E171" s="15"/>
      <c r="F171" s="15"/>
      <c r="G171" s="15"/>
      <c r="H171" s="15"/>
      <c r="I171" s="15"/>
      <c r="J171" s="15"/>
      <c r="K171" s="15"/>
      <c r="L171" s="15"/>
      <c r="M171" s="15"/>
      <c r="N171" s="15"/>
      <c r="O171" s="15"/>
      <c r="P171" s="15"/>
      <c r="Q171" s="15"/>
      <c r="R171" s="15"/>
      <c r="S171" s="15"/>
    </row>
    <row r="172" spans="1:19" ht="15" customHeight="1">
      <c r="A172" s="50"/>
      <c r="B172" s="50"/>
      <c r="C172" s="50"/>
      <c r="D172" s="50"/>
      <c r="E172" s="50"/>
      <c r="F172" s="50"/>
      <c r="G172" s="50"/>
      <c r="H172" s="50"/>
      <c r="I172" s="50"/>
      <c r="J172" s="50"/>
      <c r="K172" s="50"/>
      <c r="L172" s="50"/>
      <c r="M172" s="50"/>
    </row>
    <row r="173" spans="1:19" ht="15" customHeight="1">
      <c r="A173" s="50"/>
      <c r="B173" s="50"/>
      <c r="C173" s="50"/>
      <c r="D173" s="50"/>
      <c r="E173" s="50"/>
      <c r="F173" s="50"/>
      <c r="G173" s="50"/>
      <c r="H173" s="50"/>
      <c r="I173" s="50"/>
      <c r="J173" s="50"/>
      <c r="K173" s="50"/>
      <c r="L173" s="50"/>
      <c r="M173" s="50"/>
    </row>
    <row r="174" spans="1:19" ht="15" customHeight="1">
      <c r="A174" s="50"/>
      <c r="B174" s="50"/>
      <c r="C174" s="50"/>
      <c r="D174" s="50"/>
      <c r="E174" s="50"/>
      <c r="F174" s="50"/>
      <c r="G174" s="50"/>
      <c r="H174" s="50"/>
      <c r="I174" s="50"/>
      <c r="J174" s="50"/>
      <c r="K174" s="50"/>
      <c r="L174" s="50"/>
      <c r="M174" s="50"/>
    </row>
    <row r="175" spans="1:19" ht="15" customHeight="1">
      <c r="A175" s="50"/>
      <c r="B175" s="50"/>
      <c r="C175" s="50"/>
      <c r="D175" s="50"/>
      <c r="E175" s="50"/>
      <c r="F175" s="50"/>
      <c r="G175" s="50"/>
      <c r="H175" s="50"/>
      <c r="I175" s="50"/>
      <c r="J175" s="50"/>
      <c r="K175" s="50"/>
      <c r="L175" s="50"/>
      <c r="M175" s="50"/>
    </row>
    <row r="176" spans="1:19" ht="15" customHeight="1">
      <c r="A176" s="50"/>
      <c r="B176" s="50"/>
      <c r="C176" s="50"/>
      <c r="D176" s="50"/>
      <c r="E176" s="50"/>
      <c r="F176" s="50"/>
      <c r="G176" s="50"/>
      <c r="H176" s="50"/>
      <c r="I176" s="50"/>
      <c r="J176" s="50"/>
      <c r="K176" s="50"/>
      <c r="L176" s="50"/>
      <c r="M176" s="50"/>
    </row>
    <row r="177" spans="1:13" ht="15" customHeight="1">
      <c r="A177" s="50"/>
      <c r="B177" s="50"/>
      <c r="C177" s="50"/>
      <c r="D177" s="50"/>
      <c r="E177" s="50"/>
      <c r="F177" s="50"/>
      <c r="G177" s="50"/>
      <c r="H177" s="50"/>
      <c r="I177" s="50"/>
      <c r="J177" s="50"/>
      <c r="K177" s="50"/>
      <c r="L177" s="50"/>
      <c r="M177" s="50"/>
    </row>
    <row r="178" spans="1:13" ht="15" customHeight="1">
      <c r="A178" s="50"/>
      <c r="B178" s="50"/>
      <c r="C178" s="50"/>
      <c r="D178" s="50"/>
      <c r="E178" s="50"/>
      <c r="F178" s="50"/>
      <c r="G178" s="50"/>
      <c r="H178" s="50"/>
      <c r="I178" s="50"/>
      <c r="J178" s="50"/>
      <c r="K178" s="50"/>
      <c r="L178" s="50"/>
      <c r="M178" s="50"/>
    </row>
    <row r="179" spans="1:13" ht="15" customHeight="1">
      <c r="A179" s="50"/>
      <c r="B179" s="50"/>
      <c r="C179" s="50"/>
      <c r="D179" s="50"/>
      <c r="E179" s="50"/>
      <c r="F179" s="50"/>
      <c r="G179" s="50"/>
      <c r="H179" s="50"/>
      <c r="I179" s="50"/>
      <c r="J179" s="50"/>
      <c r="K179" s="50"/>
      <c r="L179" s="50"/>
      <c r="M179" s="50"/>
    </row>
    <row r="180" spans="1:13" ht="15" customHeight="1">
      <c r="A180" s="50"/>
      <c r="B180" s="50"/>
      <c r="C180" s="50"/>
      <c r="D180" s="50"/>
      <c r="E180" s="50"/>
      <c r="F180" s="50"/>
      <c r="G180" s="50"/>
      <c r="H180" s="50"/>
      <c r="I180" s="50"/>
      <c r="J180" s="50"/>
      <c r="K180" s="50"/>
      <c r="L180" s="50"/>
      <c r="M180" s="50"/>
    </row>
    <row r="181" spans="1:13" ht="15" customHeight="1">
      <c r="A181" s="50"/>
      <c r="B181" s="50"/>
      <c r="C181" s="50"/>
      <c r="D181" s="50"/>
      <c r="E181" s="50"/>
      <c r="F181" s="50"/>
      <c r="G181" s="50"/>
      <c r="H181" s="50"/>
      <c r="I181" s="50"/>
      <c r="J181" s="50"/>
      <c r="K181" s="50"/>
      <c r="L181" s="50"/>
      <c r="M181" s="50"/>
    </row>
    <row r="182" spans="1:13" ht="15" customHeight="1">
      <c r="A182" s="50"/>
      <c r="B182" s="50"/>
      <c r="C182" s="50"/>
      <c r="D182" s="50"/>
      <c r="E182" s="50"/>
      <c r="F182" s="50"/>
      <c r="G182" s="50"/>
      <c r="H182" s="50"/>
      <c r="I182" s="50"/>
      <c r="J182" s="50"/>
      <c r="K182" s="50"/>
      <c r="L182" s="50"/>
      <c r="M182" s="50"/>
    </row>
    <row r="183" spans="1:13" ht="15" customHeight="1">
      <c r="A183" s="50"/>
      <c r="B183" s="50"/>
      <c r="C183" s="50"/>
      <c r="D183" s="50"/>
      <c r="E183" s="50"/>
      <c r="F183" s="50"/>
      <c r="G183" s="50"/>
      <c r="H183" s="50"/>
      <c r="I183" s="50"/>
      <c r="J183" s="50"/>
      <c r="K183" s="50"/>
      <c r="L183" s="50"/>
      <c r="M183" s="50"/>
    </row>
    <row r="184" spans="1:13" ht="15" customHeight="1">
      <c r="A184" s="50"/>
      <c r="B184" s="50"/>
      <c r="C184" s="50"/>
      <c r="D184" s="50"/>
      <c r="E184" s="50"/>
      <c r="F184" s="50"/>
      <c r="G184" s="50"/>
      <c r="H184" s="50"/>
      <c r="I184" s="50"/>
      <c r="J184" s="50"/>
      <c r="K184" s="50"/>
      <c r="L184" s="50"/>
      <c r="M184" s="50"/>
    </row>
    <row r="185" spans="1:13" ht="15" customHeight="1">
      <c r="A185" s="50"/>
      <c r="B185" s="50"/>
      <c r="C185" s="50"/>
      <c r="D185" s="50"/>
      <c r="E185" s="50"/>
      <c r="F185" s="50"/>
      <c r="G185" s="50"/>
      <c r="H185" s="50"/>
      <c r="I185" s="50"/>
      <c r="J185" s="50"/>
      <c r="K185" s="50"/>
      <c r="L185" s="50"/>
      <c r="M185" s="50"/>
    </row>
    <row r="186" spans="1:13" ht="15" customHeight="1">
      <c r="A186" s="50"/>
      <c r="B186" s="50"/>
      <c r="C186" s="50"/>
      <c r="D186" s="50"/>
      <c r="E186" s="50"/>
      <c r="F186" s="50"/>
      <c r="G186" s="50"/>
      <c r="H186" s="50"/>
      <c r="I186" s="50"/>
      <c r="J186" s="50"/>
      <c r="K186" s="50"/>
      <c r="L186" s="50"/>
      <c r="M186" s="50"/>
    </row>
    <row r="187" spans="1:13" ht="15" customHeight="1">
      <c r="A187" s="50"/>
      <c r="B187" s="50"/>
      <c r="C187" s="50"/>
      <c r="D187" s="50"/>
      <c r="E187" s="50"/>
      <c r="F187" s="50"/>
      <c r="G187" s="50"/>
      <c r="H187" s="50"/>
      <c r="I187" s="50"/>
      <c r="J187" s="50"/>
      <c r="K187" s="50"/>
      <c r="L187" s="50"/>
      <c r="M187" s="50"/>
    </row>
    <row r="188" spans="1:13" ht="15" customHeight="1">
      <c r="A188" s="50"/>
      <c r="B188" s="50"/>
      <c r="C188" s="50"/>
      <c r="D188" s="50"/>
      <c r="E188" s="50"/>
      <c r="F188" s="50"/>
      <c r="G188" s="50"/>
      <c r="H188" s="50"/>
      <c r="I188" s="50"/>
      <c r="J188" s="50"/>
      <c r="K188" s="50"/>
      <c r="L188" s="50"/>
      <c r="M188" s="50"/>
    </row>
    <row r="189" spans="1:13" ht="15" customHeight="1">
      <c r="A189" s="50"/>
      <c r="B189" s="50"/>
      <c r="C189" s="50"/>
      <c r="D189" s="50"/>
      <c r="E189" s="50"/>
      <c r="F189" s="50"/>
      <c r="G189" s="50"/>
      <c r="H189" s="50"/>
      <c r="I189" s="50"/>
      <c r="J189" s="50"/>
      <c r="K189" s="50"/>
      <c r="L189" s="50"/>
      <c r="M189" s="50"/>
    </row>
    <row r="190" spans="1:13" ht="15" customHeight="1">
      <c r="A190" s="50"/>
      <c r="B190" s="50"/>
      <c r="C190" s="50"/>
      <c r="D190" s="50"/>
      <c r="E190" s="50"/>
      <c r="F190" s="50"/>
      <c r="G190" s="50"/>
      <c r="H190" s="50"/>
      <c r="I190" s="50"/>
      <c r="J190" s="50"/>
      <c r="K190" s="50"/>
      <c r="L190" s="50"/>
      <c r="M190" s="50"/>
    </row>
    <row r="191" spans="1:13" ht="15" customHeight="1">
      <c r="A191" s="50"/>
      <c r="B191" s="50"/>
      <c r="C191" s="50"/>
      <c r="D191" s="50"/>
      <c r="E191" s="50"/>
      <c r="F191" s="50"/>
      <c r="G191" s="50"/>
      <c r="H191" s="50"/>
      <c r="I191" s="50"/>
      <c r="J191" s="50"/>
      <c r="K191" s="50"/>
      <c r="L191" s="50"/>
      <c r="M191" s="50"/>
    </row>
    <row r="192" spans="1:13" ht="15" customHeight="1">
      <c r="A192" s="50"/>
      <c r="B192" s="50"/>
      <c r="C192" s="50"/>
      <c r="D192" s="50"/>
      <c r="E192" s="50"/>
      <c r="F192" s="50"/>
      <c r="G192" s="50"/>
      <c r="H192" s="50"/>
      <c r="I192" s="50"/>
      <c r="J192" s="50"/>
      <c r="K192" s="50"/>
      <c r="L192" s="50"/>
      <c r="M192" s="50"/>
    </row>
    <row r="193" spans="1:13" ht="15" customHeight="1">
      <c r="A193" s="50"/>
      <c r="B193" s="50"/>
      <c r="C193" s="50"/>
      <c r="D193" s="50"/>
      <c r="E193" s="50"/>
      <c r="F193" s="50"/>
      <c r="G193" s="50"/>
      <c r="H193" s="50"/>
      <c r="I193" s="50"/>
      <c r="J193" s="50"/>
      <c r="K193" s="50"/>
      <c r="L193" s="50"/>
      <c r="M193" s="50"/>
    </row>
    <row r="194" spans="1:13" ht="15" customHeight="1">
      <c r="A194" s="50"/>
      <c r="B194" s="50"/>
      <c r="C194" s="50"/>
      <c r="D194" s="50"/>
      <c r="E194" s="50"/>
      <c r="F194" s="50"/>
      <c r="G194" s="50"/>
      <c r="H194" s="50"/>
      <c r="I194" s="50"/>
      <c r="J194" s="50"/>
      <c r="K194" s="50"/>
      <c r="L194" s="50"/>
      <c r="M194" s="50"/>
    </row>
    <row r="195" spans="1:13" ht="15" customHeight="1">
      <c r="A195" s="50"/>
      <c r="B195" s="50"/>
      <c r="C195" s="50"/>
      <c r="D195" s="50"/>
      <c r="E195" s="50"/>
      <c r="F195" s="50"/>
      <c r="G195" s="50"/>
      <c r="H195" s="50"/>
      <c r="I195" s="50"/>
      <c r="J195" s="50"/>
      <c r="K195" s="50"/>
      <c r="L195" s="50"/>
      <c r="M195" s="50"/>
    </row>
    <row r="196" spans="1:13" ht="15" customHeight="1">
      <c r="A196" s="50"/>
      <c r="B196" s="50"/>
      <c r="C196" s="50"/>
      <c r="D196" s="50"/>
      <c r="E196" s="50"/>
      <c r="F196" s="50"/>
      <c r="G196" s="50"/>
      <c r="H196" s="50"/>
      <c r="I196" s="50"/>
      <c r="J196" s="50"/>
      <c r="K196" s="50"/>
      <c r="L196" s="50"/>
      <c r="M196" s="50"/>
    </row>
    <row r="197" spans="1:13" ht="15" customHeight="1">
      <c r="A197" s="50"/>
      <c r="B197" s="50"/>
      <c r="C197" s="50"/>
      <c r="D197" s="50"/>
      <c r="E197" s="50"/>
      <c r="F197" s="50"/>
      <c r="G197" s="50"/>
      <c r="H197" s="50"/>
      <c r="I197" s="50"/>
      <c r="J197" s="50"/>
      <c r="K197" s="50"/>
      <c r="L197" s="50"/>
      <c r="M197" s="50"/>
    </row>
    <row r="198" spans="1:13" ht="15" customHeight="1">
      <c r="A198" s="50"/>
      <c r="B198" s="50"/>
      <c r="C198" s="50"/>
      <c r="D198" s="50"/>
      <c r="E198" s="50"/>
      <c r="F198" s="50"/>
      <c r="G198" s="50"/>
      <c r="H198" s="50"/>
      <c r="I198" s="50"/>
      <c r="J198" s="50"/>
      <c r="K198" s="50"/>
      <c r="L198" s="50"/>
      <c r="M198" s="50"/>
    </row>
    <row r="199" spans="1:13" ht="15" customHeight="1">
      <c r="A199" s="50"/>
      <c r="B199" s="50"/>
      <c r="C199" s="50"/>
      <c r="D199" s="50"/>
      <c r="E199" s="50"/>
      <c r="F199" s="50"/>
      <c r="G199" s="50"/>
      <c r="H199" s="50"/>
      <c r="I199" s="50"/>
      <c r="J199" s="50"/>
      <c r="K199" s="50"/>
      <c r="L199" s="50"/>
      <c r="M199" s="50"/>
    </row>
    <row r="200" spans="1:13" ht="15" customHeight="1">
      <c r="A200" s="50"/>
      <c r="B200" s="50"/>
      <c r="C200" s="50"/>
      <c r="D200" s="50"/>
      <c r="E200" s="50"/>
      <c r="F200" s="50"/>
      <c r="G200" s="50"/>
      <c r="H200" s="50"/>
      <c r="I200" s="50"/>
      <c r="J200" s="50"/>
      <c r="K200" s="50"/>
      <c r="L200" s="50"/>
      <c r="M200" s="50"/>
    </row>
    <row r="201" spans="1:13" ht="15" customHeight="1">
      <c r="A201" s="50"/>
      <c r="B201" s="50"/>
      <c r="C201" s="50"/>
      <c r="D201" s="50"/>
      <c r="E201" s="50"/>
      <c r="F201" s="50"/>
      <c r="G201" s="50"/>
      <c r="H201" s="50"/>
      <c r="I201" s="50"/>
      <c r="J201" s="50"/>
      <c r="K201" s="50"/>
      <c r="L201" s="50"/>
      <c r="M201" s="50"/>
    </row>
    <row r="202" spans="1:13" ht="15" customHeight="1">
      <c r="A202" s="50"/>
      <c r="B202" s="50"/>
      <c r="C202" s="50"/>
      <c r="D202" s="50"/>
      <c r="E202" s="50"/>
      <c r="F202" s="50"/>
      <c r="G202" s="50"/>
      <c r="H202" s="50"/>
      <c r="I202" s="50"/>
      <c r="J202" s="50"/>
      <c r="K202" s="50"/>
      <c r="L202" s="50"/>
      <c r="M202" s="50"/>
    </row>
    <row r="203" spans="1:13" ht="15" customHeight="1">
      <c r="A203" s="50"/>
      <c r="B203" s="50"/>
      <c r="C203" s="50"/>
      <c r="D203" s="50"/>
      <c r="E203" s="50"/>
      <c r="F203" s="50"/>
      <c r="G203" s="50"/>
      <c r="H203" s="50"/>
      <c r="I203" s="50"/>
      <c r="J203" s="50"/>
      <c r="K203" s="50"/>
      <c r="L203" s="50"/>
      <c r="M203" s="50"/>
    </row>
    <row r="204" spans="1:13" ht="15" customHeight="1">
      <c r="A204" s="50"/>
      <c r="B204" s="50"/>
      <c r="C204" s="50"/>
      <c r="D204" s="50"/>
      <c r="E204" s="50"/>
      <c r="F204" s="50"/>
      <c r="G204" s="50"/>
      <c r="H204" s="50"/>
      <c r="I204" s="50"/>
      <c r="J204" s="50"/>
      <c r="K204" s="50"/>
      <c r="L204" s="50"/>
      <c r="M204" s="50"/>
    </row>
    <row r="205" spans="1:13" ht="15" customHeight="1">
      <c r="A205" s="50"/>
      <c r="B205" s="50"/>
      <c r="C205" s="50"/>
      <c r="D205" s="50"/>
      <c r="E205" s="50"/>
      <c r="F205" s="50"/>
      <c r="G205" s="50"/>
      <c r="H205" s="50"/>
      <c r="I205" s="50"/>
      <c r="J205" s="50"/>
      <c r="K205" s="50"/>
      <c r="L205" s="50"/>
      <c r="M205" s="50"/>
    </row>
    <row r="206" spans="1:13" ht="15" customHeight="1">
      <c r="A206" s="50"/>
      <c r="B206" s="50"/>
      <c r="C206" s="50"/>
      <c r="D206" s="50"/>
      <c r="E206" s="50"/>
      <c r="F206" s="50"/>
      <c r="G206" s="50"/>
      <c r="H206" s="50"/>
      <c r="I206" s="50"/>
      <c r="J206" s="50"/>
      <c r="K206" s="50"/>
      <c r="L206" s="50"/>
      <c r="M206" s="50"/>
    </row>
    <row r="207" spans="1:13" ht="15" customHeight="1">
      <c r="A207" s="50"/>
      <c r="B207" s="50"/>
      <c r="C207" s="50"/>
      <c r="D207" s="50"/>
      <c r="E207" s="50"/>
      <c r="F207" s="50"/>
      <c r="G207" s="50"/>
      <c r="H207" s="50"/>
      <c r="I207" s="50"/>
      <c r="J207" s="50"/>
      <c r="K207" s="50"/>
      <c r="L207" s="50"/>
      <c r="M207" s="50"/>
    </row>
    <row r="208" spans="1:13" ht="15" customHeight="1">
      <c r="A208" s="50"/>
      <c r="B208" s="50"/>
      <c r="C208" s="50"/>
      <c r="D208" s="50"/>
      <c r="E208" s="50"/>
      <c r="F208" s="50"/>
      <c r="G208" s="50"/>
      <c r="H208" s="50"/>
      <c r="I208" s="50"/>
      <c r="J208" s="50"/>
      <c r="K208" s="50"/>
      <c r="L208" s="50"/>
      <c r="M208" s="50"/>
    </row>
    <row r="209" spans="1:13" ht="15" customHeight="1">
      <c r="A209" s="50"/>
      <c r="B209" s="50"/>
      <c r="C209" s="50"/>
      <c r="D209" s="50"/>
      <c r="E209" s="50"/>
      <c r="F209" s="50"/>
      <c r="G209" s="50"/>
      <c r="H209" s="50"/>
      <c r="I209" s="50"/>
      <c r="J209" s="50"/>
      <c r="K209" s="50"/>
      <c r="L209" s="50"/>
      <c r="M209" s="50"/>
    </row>
    <row r="210" spans="1:13" ht="15" customHeight="1">
      <c r="A210" s="50"/>
      <c r="B210" s="50"/>
      <c r="C210" s="50"/>
      <c r="D210" s="50"/>
      <c r="E210" s="50"/>
      <c r="F210" s="50"/>
      <c r="G210" s="50"/>
      <c r="H210" s="50"/>
      <c r="I210" s="50"/>
      <c r="J210" s="50"/>
      <c r="K210" s="50"/>
      <c r="L210" s="50"/>
      <c r="M210" s="50"/>
    </row>
    <row r="211" spans="1:13" ht="15" customHeight="1">
      <c r="A211" s="50"/>
      <c r="B211" s="50"/>
      <c r="C211" s="50"/>
      <c r="D211" s="50"/>
      <c r="E211" s="50"/>
      <c r="F211" s="50"/>
      <c r="G211" s="50"/>
      <c r="H211" s="50"/>
      <c r="I211" s="50"/>
      <c r="J211" s="50"/>
      <c r="K211" s="50"/>
      <c r="L211" s="50"/>
      <c r="M211" s="50"/>
    </row>
    <row r="212" spans="1:13" ht="15" customHeight="1">
      <c r="A212" s="50"/>
      <c r="B212" s="50"/>
      <c r="C212" s="50"/>
      <c r="D212" s="50"/>
      <c r="E212" s="50"/>
      <c r="F212" s="50"/>
      <c r="G212" s="50"/>
      <c r="H212" s="50"/>
      <c r="I212" s="50"/>
      <c r="J212" s="50"/>
      <c r="K212" s="50"/>
      <c r="L212" s="50"/>
      <c r="M212" s="50"/>
    </row>
    <row r="213" spans="1:13" ht="15" customHeight="1">
      <c r="A213" s="50"/>
      <c r="B213" s="50"/>
      <c r="C213" s="50"/>
      <c r="D213" s="50"/>
      <c r="E213" s="50"/>
      <c r="F213" s="50"/>
      <c r="G213" s="50"/>
      <c r="H213" s="50"/>
      <c r="I213" s="50"/>
      <c r="J213" s="50"/>
      <c r="K213" s="50"/>
      <c r="L213" s="50"/>
      <c r="M213" s="50"/>
    </row>
    <row r="214" spans="1:13" ht="15" customHeight="1">
      <c r="A214" s="50"/>
      <c r="B214" s="50"/>
      <c r="C214" s="50"/>
      <c r="D214" s="50"/>
      <c r="E214" s="50"/>
      <c r="F214" s="50"/>
      <c r="G214" s="50"/>
      <c r="H214" s="50"/>
      <c r="I214" s="50"/>
      <c r="J214" s="50"/>
      <c r="K214" s="50"/>
      <c r="L214" s="50"/>
      <c r="M214" s="50"/>
    </row>
    <row r="215" spans="1:13" ht="15" customHeight="1">
      <c r="A215" s="50"/>
      <c r="B215" s="50"/>
      <c r="C215" s="50"/>
      <c r="D215" s="50"/>
      <c r="E215" s="50"/>
      <c r="F215" s="50"/>
      <c r="G215" s="50"/>
      <c r="H215" s="50"/>
      <c r="I215" s="50"/>
      <c r="J215" s="50"/>
      <c r="K215" s="50"/>
      <c r="L215" s="50"/>
      <c r="M215" s="50"/>
    </row>
    <row r="216" spans="1:13" ht="15" customHeight="1"/>
    <row r="217" spans="1:13" ht="15" customHeight="1"/>
    <row r="218" spans="1:13" ht="15" customHeight="1"/>
    <row r="219" spans="1:13" ht="15" customHeight="1"/>
    <row r="220" spans="1:13" ht="15" customHeight="1"/>
    <row r="221" spans="1:13" ht="15" customHeight="1"/>
    <row r="222" spans="1:13" ht="15" customHeight="1"/>
    <row r="223" spans="1:13" ht="15" customHeight="1"/>
    <row r="224" spans="1:13"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sheetData>
  <mergeCells count="8">
    <mergeCell ref="I3:M3"/>
    <mergeCell ref="C1:D1"/>
    <mergeCell ref="A23:E23"/>
    <mergeCell ref="A22:E22"/>
    <mergeCell ref="B3:G3"/>
    <mergeCell ref="B9:E9"/>
    <mergeCell ref="B15:E15"/>
    <mergeCell ref="H15:H16"/>
  </mergeCells>
  <phoneticPr fontId="0" type="noConversion"/>
  <pageMargins left="0.78740157499999996" right="0.78740157499999996" top="0.984251969" bottom="0.984251969" header="0.4921259845" footer="0.4921259845"/>
  <headerFooter alignWithMargins="0"/>
  <drawing r:id="rId1"/>
</worksheet>
</file>

<file path=xl/worksheets/sheet5.xml><?xml version="1.0" encoding="utf-8"?>
<worksheet xmlns="http://schemas.openxmlformats.org/spreadsheetml/2006/main" xmlns:r="http://schemas.openxmlformats.org/officeDocument/2006/relationships">
  <dimension ref="A1:R420"/>
  <sheetViews>
    <sheetView workbookViewId="0">
      <selection activeCell="N15" sqref="N15"/>
    </sheetView>
  </sheetViews>
  <sheetFormatPr baseColWidth="10" defaultRowHeight="12.75"/>
  <cols>
    <col min="4" max="4" width="11.5703125" bestFit="1" customWidth="1"/>
    <col min="5" max="6" width="11.5703125" style="1" bestFit="1" customWidth="1"/>
    <col min="7" max="10" width="11.5703125" bestFit="1" customWidth="1"/>
    <col min="11" max="13" width="8.7109375" style="1" customWidth="1"/>
    <col min="14" max="18" width="11.42578125" style="50"/>
    <col min="19" max="16384" width="11.42578125" style="1"/>
  </cols>
  <sheetData>
    <row r="1" spans="1:18" ht="18.75" customHeight="1">
      <c r="A1" s="50"/>
      <c r="B1" s="10" t="s">
        <v>113</v>
      </c>
      <c r="C1" s="161" t="s">
        <v>115</v>
      </c>
      <c r="D1" s="161"/>
      <c r="E1" s="11" t="s">
        <v>114</v>
      </c>
      <c r="F1" s="50"/>
      <c r="G1" s="50"/>
      <c r="H1" s="50"/>
      <c r="I1" s="50"/>
      <c r="J1" s="50"/>
      <c r="K1" s="50"/>
      <c r="L1" s="50"/>
      <c r="M1" s="50"/>
    </row>
    <row r="2" spans="1:18">
      <c r="A2" s="50"/>
      <c r="B2" s="50"/>
      <c r="C2" s="50"/>
      <c r="D2" s="50"/>
      <c r="E2" s="50"/>
      <c r="F2" s="50"/>
      <c r="G2" s="50"/>
      <c r="H2" s="50"/>
      <c r="I2" s="50"/>
      <c r="J2" s="50"/>
      <c r="K2" s="50"/>
      <c r="L2" s="50"/>
      <c r="M2" s="50"/>
    </row>
    <row r="3" spans="1:18" s="2" customFormat="1" ht="24" customHeight="1">
      <c r="A3" s="30"/>
      <c r="B3" s="159" t="s">
        <v>15</v>
      </c>
      <c r="C3" s="159"/>
      <c r="D3" s="159"/>
      <c r="E3" s="159"/>
      <c r="F3" s="159"/>
      <c r="G3" s="159"/>
      <c r="H3" s="47" t="s">
        <v>16</v>
      </c>
      <c r="I3" s="159" t="s">
        <v>17</v>
      </c>
      <c r="J3" s="159"/>
      <c r="K3" s="159"/>
      <c r="L3" s="159"/>
      <c r="M3" s="160"/>
      <c r="N3" s="15"/>
      <c r="O3" s="15"/>
      <c r="P3" s="15"/>
      <c r="Q3" s="15"/>
      <c r="R3" s="15"/>
    </row>
    <row r="4" spans="1:18" s="125" customFormat="1" ht="15" customHeight="1">
      <c r="A4" s="49"/>
      <c r="B4" s="156" t="s">
        <v>10</v>
      </c>
      <c r="C4" s="38" t="s">
        <v>14</v>
      </c>
      <c r="D4" s="38" t="s">
        <v>12</v>
      </c>
      <c r="E4" s="38" t="s">
        <v>3</v>
      </c>
      <c r="F4" s="38" t="s">
        <v>13</v>
      </c>
      <c r="G4" s="38" t="s">
        <v>4</v>
      </c>
      <c r="H4" s="39" t="s">
        <v>11</v>
      </c>
      <c r="I4" s="38" t="s">
        <v>6</v>
      </c>
      <c r="J4" s="38" t="s">
        <v>7</v>
      </c>
      <c r="K4" s="48" t="s">
        <v>8</v>
      </c>
      <c r="L4" s="48" t="s">
        <v>9</v>
      </c>
      <c r="M4" s="40" t="s">
        <v>10</v>
      </c>
      <c r="N4" s="181"/>
      <c r="O4" s="181"/>
      <c r="P4" s="181"/>
      <c r="Q4" s="181"/>
      <c r="R4" s="181"/>
    </row>
    <row r="5" spans="1:18" s="2" customFormat="1" ht="15" customHeight="1">
      <c r="A5" s="32" t="s">
        <v>1</v>
      </c>
      <c r="B5" s="24">
        <v>100</v>
      </c>
      <c r="C5" s="25">
        <f>B5*10</f>
        <v>1000</v>
      </c>
      <c r="D5" s="25">
        <v>1</v>
      </c>
      <c r="E5" s="25">
        <f>C5*D5</f>
        <v>1000</v>
      </c>
      <c r="F5" s="59">
        <v>18.015280000000001</v>
      </c>
      <c r="G5" s="25"/>
      <c r="H5" s="62">
        <v>30.457999999999998</v>
      </c>
      <c r="I5" s="25"/>
      <c r="J5" s="25"/>
      <c r="K5" s="42"/>
      <c r="L5" s="43"/>
      <c r="M5" s="44"/>
      <c r="N5" s="15"/>
      <c r="O5" s="15"/>
      <c r="P5" s="15"/>
      <c r="Q5" s="15"/>
      <c r="R5" s="15"/>
    </row>
    <row r="6" spans="1:18" s="2" customFormat="1" ht="15" customHeight="1">
      <c r="A6" s="32" t="s">
        <v>26</v>
      </c>
      <c r="B6" s="24">
        <v>30</v>
      </c>
      <c r="C6" s="25">
        <f>B6*10</f>
        <v>300</v>
      </c>
      <c r="D6" s="144">
        <f xml:space="preserve"> 0.9943182 + 0.0051798*B6 + 0.0000045364*(B6-20.3439)^2 - 0.00000090725*(B6-20.3439)^3 - 0.000000010828*(B6-20.3439)^4 + 0.0000000011224*(B6-20.3439)^5</f>
        <v>1.1493184310878406</v>
      </c>
      <c r="E6" s="59">
        <f>C6*D6</f>
        <v>344.79552932635215</v>
      </c>
      <c r="F6" s="59">
        <v>36.460900000000002</v>
      </c>
      <c r="G6" s="59">
        <f>E6/F6</f>
        <v>9.4565830609324539</v>
      </c>
      <c r="H6" s="62">
        <v>9.5419999999999998</v>
      </c>
      <c r="I6" s="59">
        <f>H6*G6</f>
        <v>90.234715567417467</v>
      </c>
      <c r="J6" s="59">
        <f>E6*H6</f>
        <v>3290.038940832052</v>
      </c>
      <c r="K6" s="55">
        <f>I6/H7</f>
        <v>2.2558678891854367</v>
      </c>
      <c r="L6" s="55">
        <f>J6/H7</f>
        <v>82.250973520801296</v>
      </c>
      <c r="M6" s="104">
        <f xml:space="preserve"> 1.8700394 + 0.0825778*L6- 0.000029264*(L6-230.703)^2 + 0.000000027321*(L6-230.703)^3 - 0.000000000002062*(L6-230.703)^4 - 0.00000000000004817*(L6-230.703)^5</f>
        <v>7.930312236958728</v>
      </c>
      <c r="N6" s="15"/>
      <c r="O6" s="15"/>
      <c r="P6" s="15"/>
      <c r="Q6" s="15"/>
      <c r="R6" s="15"/>
    </row>
    <row r="7" spans="1:18" s="6" customFormat="1" ht="15" customHeight="1">
      <c r="A7" s="33" t="s">
        <v>5</v>
      </c>
      <c r="B7" s="34"/>
      <c r="C7" s="34"/>
      <c r="D7" s="128">
        <f>(D5*H5+D6*H6)/H7</f>
        <v>1.0356199117360043</v>
      </c>
      <c r="E7" s="100"/>
      <c r="F7" s="100"/>
      <c r="G7" s="100"/>
      <c r="H7" s="101">
        <f>H5+H6</f>
        <v>40</v>
      </c>
      <c r="I7" s="100"/>
      <c r="J7" s="100"/>
      <c r="K7" s="100"/>
      <c r="L7" s="100"/>
      <c r="M7" s="58"/>
      <c r="N7" s="15"/>
      <c r="O7" s="15"/>
      <c r="P7" s="15"/>
      <c r="Q7" s="15"/>
      <c r="R7" s="15"/>
    </row>
    <row r="8" spans="1:18" s="6" customFormat="1" ht="15" customHeight="1">
      <c r="A8" s="35"/>
      <c r="B8" s="35"/>
      <c r="C8" s="35"/>
      <c r="D8" s="99"/>
      <c r="E8" s="99"/>
      <c r="F8" s="99"/>
      <c r="G8" s="99"/>
      <c r="H8" s="99"/>
      <c r="I8" s="99"/>
      <c r="J8" s="99"/>
      <c r="K8" s="99"/>
      <c r="L8" s="99"/>
      <c r="M8" s="99"/>
      <c r="N8" s="15"/>
      <c r="O8" s="15"/>
      <c r="P8" s="15"/>
      <c r="Q8" s="15"/>
      <c r="R8" s="15"/>
    </row>
    <row r="9" spans="1:18" s="6" customFormat="1" ht="30" customHeight="1">
      <c r="A9" s="30"/>
      <c r="B9" s="159" t="s">
        <v>15</v>
      </c>
      <c r="C9" s="159"/>
      <c r="D9" s="159"/>
      <c r="E9" s="159"/>
      <c r="F9" s="158"/>
      <c r="G9" s="158"/>
      <c r="H9" s="31"/>
      <c r="I9" s="20" t="s">
        <v>16</v>
      </c>
      <c r="J9" s="99"/>
      <c r="K9" s="99"/>
      <c r="L9" s="99"/>
      <c r="M9" s="99"/>
      <c r="N9" s="15"/>
      <c r="O9" s="15"/>
      <c r="P9" s="15"/>
      <c r="Q9" s="15"/>
      <c r="R9" s="15"/>
    </row>
    <row r="10" spans="1:18" s="6" customFormat="1" ht="15" customHeight="1">
      <c r="A10" s="33"/>
      <c r="B10" s="156" t="s">
        <v>10</v>
      </c>
      <c r="C10" s="38" t="s">
        <v>14</v>
      </c>
      <c r="D10" s="38" t="s">
        <v>12</v>
      </c>
      <c r="E10" s="38" t="s">
        <v>9</v>
      </c>
      <c r="F10" s="39" t="s">
        <v>24</v>
      </c>
      <c r="G10" s="37" t="s">
        <v>110</v>
      </c>
      <c r="H10" s="34"/>
      <c r="I10" s="40" t="s">
        <v>11</v>
      </c>
      <c r="J10" s="99"/>
      <c r="K10" s="99"/>
      <c r="L10" s="99"/>
      <c r="M10" s="99"/>
      <c r="N10" s="15"/>
      <c r="O10" s="15"/>
      <c r="P10" s="15"/>
      <c r="Q10" s="15"/>
      <c r="R10" s="15"/>
    </row>
    <row r="11" spans="1:18" s="6" customFormat="1" ht="15" customHeight="1">
      <c r="A11" s="32" t="s">
        <v>1</v>
      </c>
      <c r="B11" s="35"/>
      <c r="D11" s="99"/>
      <c r="E11" s="35"/>
      <c r="F11" s="99"/>
      <c r="G11" s="99"/>
      <c r="H11" s="15"/>
      <c r="I11" s="54">
        <f>F13-I12</f>
        <v>30.457996928127372</v>
      </c>
      <c r="J11" s="99"/>
      <c r="K11" s="99"/>
      <c r="L11" s="99"/>
      <c r="M11" s="99"/>
      <c r="N11" s="15"/>
      <c r="O11" s="15"/>
      <c r="P11" s="15"/>
      <c r="Q11" s="15"/>
      <c r="R11" s="15"/>
    </row>
    <row r="12" spans="1:18" s="6" customFormat="1" ht="15" customHeight="1">
      <c r="A12" s="32" t="s">
        <v>26</v>
      </c>
      <c r="B12" s="24">
        <v>30</v>
      </c>
      <c r="C12" s="25">
        <f>B12*10</f>
        <v>300</v>
      </c>
      <c r="D12" s="144">
        <f xml:space="preserve"> 0.9943182 + 0.0051798*B12 + 0.0000045364*(B12-20.3439)^2 - 0.00000090725*(B12-20.3439)^3 - 0.000000010828*(B12-20.3439)^4 + 0.0000000011224*(B12-20.3439)^5</f>
        <v>1.1493184310878406</v>
      </c>
      <c r="E12" s="155">
        <f>C12*D12</f>
        <v>344.79552932635215</v>
      </c>
      <c r="F12" s="105"/>
      <c r="G12" s="62">
        <v>82.251000000000005</v>
      </c>
      <c r="H12" s="15"/>
      <c r="I12" s="154">
        <f>G12/E12*F13</f>
        <v>9.5420030718726263</v>
      </c>
      <c r="J12" s="99"/>
      <c r="K12" s="99"/>
      <c r="L12" s="99"/>
      <c r="M12" s="99"/>
      <c r="N12" s="15"/>
      <c r="O12" s="15"/>
      <c r="P12" s="15"/>
      <c r="Q12" s="15"/>
      <c r="R12" s="15"/>
    </row>
    <row r="13" spans="1:18" s="6" customFormat="1" ht="15" customHeight="1">
      <c r="A13" s="33" t="s">
        <v>5</v>
      </c>
      <c r="B13" s="34"/>
      <c r="C13" s="34"/>
      <c r="D13" s="100"/>
      <c r="E13" s="28"/>
      <c r="F13" s="103">
        <v>40</v>
      </c>
      <c r="G13" s="100"/>
      <c r="H13" s="34"/>
      <c r="I13" s="58"/>
      <c r="J13" s="99"/>
      <c r="K13" s="99"/>
      <c r="L13" s="99"/>
      <c r="M13" s="99"/>
      <c r="N13" s="15"/>
      <c r="O13" s="15"/>
      <c r="P13" s="15"/>
      <c r="Q13" s="15"/>
      <c r="R13" s="15"/>
    </row>
    <row r="14" spans="1:18" s="6" customFormat="1" ht="15" customHeight="1">
      <c r="A14" s="15"/>
      <c r="B14" s="15"/>
      <c r="C14" s="15"/>
      <c r="D14" s="15"/>
      <c r="E14" s="15"/>
      <c r="F14" s="15"/>
      <c r="G14" s="15"/>
      <c r="H14" s="15"/>
      <c r="I14" s="15"/>
      <c r="J14" s="15"/>
      <c r="K14" s="15"/>
      <c r="L14" s="15"/>
      <c r="M14" s="15"/>
      <c r="N14" s="15"/>
      <c r="O14" s="15"/>
      <c r="P14" s="15"/>
      <c r="Q14" s="15"/>
      <c r="R14" s="15"/>
    </row>
    <row r="15" spans="1:18" s="6" customFormat="1" ht="29.25" customHeight="1">
      <c r="A15" s="30"/>
      <c r="B15" s="159" t="s">
        <v>15</v>
      </c>
      <c r="C15" s="159"/>
      <c r="D15" s="159"/>
      <c r="E15" s="159"/>
      <c r="F15" s="158"/>
      <c r="G15" s="158"/>
      <c r="H15" s="163" t="s">
        <v>53</v>
      </c>
      <c r="I15" s="20" t="s">
        <v>16</v>
      </c>
      <c r="J15" s="15"/>
      <c r="K15" s="15"/>
      <c r="L15" s="15"/>
      <c r="M15" s="15"/>
      <c r="N15" s="15"/>
      <c r="O15" s="15"/>
      <c r="P15" s="15"/>
      <c r="Q15" s="15"/>
      <c r="R15" s="15"/>
    </row>
    <row r="16" spans="1:18" s="6" customFormat="1" ht="15" customHeight="1">
      <c r="A16" s="33"/>
      <c r="B16" s="156" t="s">
        <v>10</v>
      </c>
      <c r="C16" s="38" t="s">
        <v>14</v>
      </c>
      <c r="D16" s="38" t="s">
        <v>12</v>
      </c>
      <c r="E16" s="38" t="s">
        <v>9</v>
      </c>
      <c r="F16" s="39" t="s">
        <v>24</v>
      </c>
      <c r="G16" s="37" t="s">
        <v>112</v>
      </c>
      <c r="H16" s="164"/>
      <c r="I16" s="40" t="s">
        <v>11</v>
      </c>
      <c r="J16" s="15"/>
      <c r="K16" s="15"/>
      <c r="L16" s="15"/>
      <c r="M16" s="15"/>
      <c r="N16" s="15"/>
      <c r="O16" s="15"/>
      <c r="P16" s="15"/>
      <c r="Q16" s="15"/>
      <c r="R16" s="15"/>
    </row>
    <row r="17" spans="1:18" s="6" customFormat="1" ht="15" customHeight="1">
      <c r="A17" s="32" t="s">
        <v>1</v>
      </c>
      <c r="B17" s="35"/>
      <c r="D17" s="99"/>
      <c r="E17" s="35"/>
      <c r="F17" s="99"/>
      <c r="G17" s="99"/>
      <c r="H17" s="99"/>
      <c r="I17" s="54">
        <f>F19-I18</f>
        <v>30.457743494363065</v>
      </c>
      <c r="J17" s="15"/>
      <c r="K17" s="15"/>
      <c r="L17" s="15"/>
      <c r="M17" s="15"/>
      <c r="N17" s="15"/>
      <c r="O17" s="15"/>
      <c r="P17" s="15"/>
      <c r="Q17" s="15"/>
      <c r="R17" s="15"/>
    </row>
    <row r="18" spans="1:18" s="6" customFormat="1" ht="15" customHeight="1">
      <c r="A18" s="32" t="s">
        <v>26</v>
      </c>
      <c r="B18" s="24">
        <v>30</v>
      </c>
      <c r="C18" s="25">
        <f>B18*10</f>
        <v>300</v>
      </c>
      <c r="D18" s="144">
        <f xml:space="preserve"> 0.9943182 + 0.0051798*B18 + 0.0000045364*(B18-20.3439)^2 - 0.00000090725*(B18-20.3439)^3 - 0.000000010828*(B18-20.3439)^4 + 0.0000000011224*(B18-20.3439)^5</f>
        <v>1.1493184310878406</v>
      </c>
      <c r="E18" s="155">
        <f>C18*D18</f>
        <v>344.79552932635215</v>
      </c>
      <c r="F18" s="105"/>
      <c r="G18" s="62">
        <v>7.93</v>
      </c>
      <c r="H18" s="144">
        <f xml:space="preserve"> 0.9943182 + 0.0051798*G18 + 0.0000045364*(G18-20.3439)^2 - 0.00000090725*(G18-20.3439)^3 - 0.000000010828*(G18-20.3439)^4 + 0.0000000011224*(G18-20.3439)^5</f>
        <v>1.0372406629347146</v>
      </c>
      <c r="I18" s="54">
        <f>(G18*H18)/(B18*D18)*F19</f>
        <v>9.5422565056369368</v>
      </c>
      <c r="J18" s="15"/>
      <c r="K18" s="15"/>
      <c r="L18" s="15"/>
      <c r="M18" s="15"/>
      <c r="N18" s="15"/>
      <c r="O18" s="15"/>
      <c r="P18" s="15"/>
      <c r="Q18" s="15"/>
      <c r="R18" s="15"/>
    </row>
    <row r="19" spans="1:18" s="6" customFormat="1" ht="15" customHeight="1">
      <c r="A19" s="33" t="s">
        <v>5</v>
      </c>
      <c r="B19" s="34"/>
      <c r="C19" s="34"/>
      <c r="D19" s="100"/>
      <c r="E19" s="28"/>
      <c r="F19" s="103">
        <v>40</v>
      </c>
      <c r="G19" s="100"/>
      <c r="H19" s="100"/>
      <c r="I19" s="58"/>
      <c r="J19" s="15"/>
      <c r="K19" s="15"/>
      <c r="L19" s="15"/>
      <c r="M19" s="15"/>
      <c r="N19" s="15"/>
      <c r="O19" s="15"/>
      <c r="P19" s="15"/>
      <c r="Q19" s="15"/>
      <c r="R19" s="15"/>
    </row>
    <row r="20" spans="1:18" s="6" customFormat="1" ht="15" customHeight="1">
      <c r="A20" s="15"/>
      <c r="B20" s="15"/>
      <c r="C20" s="15"/>
      <c r="D20" s="15"/>
      <c r="E20" s="15"/>
      <c r="F20" s="15"/>
      <c r="G20" s="15"/>
      <c r="H20" s="15"/>
      <c r="I20" s="15"/>
      <c r="J20" s="15"/>
      <c r="K20" s="15"/>
      <c r="L20" s="15"/>
      <c r="M20" s="15"/>
      <c r="N20" s="15"/>
      <c r="O20" s="15"/>
      <c r="P20" s="15"/>
      <c r="Q20" s="15"/>
      <c r="R20" s="15"/>
    </row>
    <row r="21" spans="1:18" s="6" customFormat="1" ht="15" customHeight="1">
      <c r="A21" s="15"/>
      <c r="B21" s="15"/>
      <c r="C21" s="15"/>
      <c r="D21" s="15"/>
      <c r="E21" s="15"/>
      <c r="F21" s="15"/>
      <c r="G21" s="15"/>
      <c r="H21" s="15"/>
      <c r="I21" s="15"/>
      <c r="J21" s="15"/>
      <c r="K21" s="15"/>
      <c r="L21" s="15"/>
      <c r="M21" s="15"/>
      <c r="N21" s="15"/>
      <c r="O21" s="15"/>
      <c r="P21" s="15"/>
      <c r="Q21" s="15"/>
      <c r="R21" s="15"/>
    </row>
    <row r="22" spans="1:18" s="6" customFormat="1" ht="45" customHeight="1">
      <c r="A22" s="186" t="s">
        <v>67</v>
      </c>
      <c r="B22" s="186"/>
      <c r="C22" s="186"/>
      <c r="D22" s="186"/>
      <c r="E22" s="186"/>
      <c r="F22" s="15"/>
      <c r="G22" s="15"/>
      <c r="H22" s="15"/>
      <c r="I22" s="15"/>
      <c r="J22" s="15"/>
      <c r="K22" s="15"/>
      <c r="L22" s="15"/>
      <c r="M22" s="15"/>
      <c r="N22" s="15"/>
      <c r="O22" s="15"/>
      <c r="P22" s="15"/>
      <c r="Q22" s="15"/>
      <c r="R22" s="15"/>
    </row>
    <row r="23" spans="1:18" s="6" customFormat="1" ht="15" customHeight="1">
      <c r="A23" s="185" t="s">
        <v>27</v>
      </c>
      <c r="B23" s="185"/>
      <c r="C23" s="185"/>
      <c r="D23" s="185"/>
      <c r="E23" s="185"/>
      <c r="F23" s="15"/>
      <c r="G23" s="15"/>
      <c r="H23" s="15"/>
      <c r="I23" s="15"/>
      <c r="J23" s="15"/>
      <c r="K23" s="15"/>
      <c r="L23" s="15"/>
      <c r="M23" s="15"/>
      <c r="N23" s="15"/>
      <c r="O23" s="15"/>
      <c r="P23" s="15"/>
      <c r="Q23" s="15"/>
      <c r="R23" s="15"/>
    </row>
    <row r="24" spans="1:18" s="6" customFormat="1" ht="15" customHeight="1">
      <c r="A24" s="187" t="s">
        <v>10</v>
      </c>
      <c r="B24" s="181" t="s">
        <v>12</v>
      </c>
      <c r="C24" s="181" t="s">
        <v>20</v>
      </c>
      <c r="D24" s="187" t="s">
        <v>54</v>
      </c>
      <c r="E24" s="181" t="s">
        <v>9</v>
      </c>
      <c r="F24" s="181"/>
      <c r="G24" s="181"/>
      <c r="H24" s="181"/>
      <c r="I24" s="15"/>
      <c r="J24" s="15"/>
      <c r="K24" s="15"/>
      <c r="L24" s="15"/>
      <c r="M24" s="15"/>
      <c r="N24" s="15"/>
      <c r="O24" s="15"/>
      <c r="P24" s="15"/>
      <c r="Q24" s="15"/>
      <c r="R24" s="15"/>
    </row>
    <row r="25" spans="1:18" s="6" customFormat="1" ht="15" customHeight="1">
      <c r="A25" s="15">
        <v>0.36</v>
      </c>
      <c r="B25" s="15">
        <v>1</v>
      </c>
      <c r="C25" s="15">
        <f xml:space="preserve"> 0.9943182 + 0.0051798*A25 + 0.0000045364*(A25-20.3439)^2 - 0.00000090725*(A25-20.3439)^3 - 0.000000010828*(A25-20.3439)^4 + 0.0000000011224*(A25-20.3439)^5</f>
        <v>0.99993089887940723</v>
      </c>
      <c r="D25" s="189">
        <f t="shared" ref="D25:D65" si="0">(C25-B25)/B25*100</f>
        <v>-6.9101120592773846E-3</v>
      </c>
      <c r="E25" s="15">
        <f>ROUND(A25*10*B25,2)</f>
        <v>3.6</v>
      </c>
      <c r="F25" s="15"/>
      <c r="G25" s="15"/>
      <c r="H25" s="15"/>
      <c r="I25" s="15"/>
      <c r="J25" s="15"/>
      <c r="K25" s="15"/>
      <c r="L25" s="15"/>
      <c r="M25" s="15"/>
      <c r="N25" s="15"/>
      <c r="O25" s="15"/>
      <c r="P25" s="15"/>
      <c r="Q25" s="15"/>
      <c r="R25" s="15"/>
    </row>
    <row r="26" spans="1:18" s="6" customFormat="1" ht="15" customHeight="1">
      <c r="A26" s="15">
        <v>1.36</v>
      </c>
      <c r="B26" s="15">
        <v>1.0049999999999999</v>
      </c>
      <c r="C26" s="15">
        <f t="shared" ref="C26:C65" si="1" xml:space="preserve"> 0.9943182 + 0.0051798*A26 + 0.0000045364*(A26-20.3439)^2 - 0.00000090725*(A26-20.3439)^3 - 0.000000010828*(A26-20.3439)^4 + 0.0000000011224*(A26-20.3439)^5</f>
        <v>1.0050308588131747</v>
      </c>
      <c r="D26" s="189">
        <f t="shared" si="0"/>
        <v>3.0705286741066905E-3</v>
      </c>
      <c r="E26" s="15">
        <f t="shared" ref="E26:E65" si="2">ROUND(A26*10*B26,2)</f>
        <v>13.67</v>
      </c>
      <c r="F26" s="15"/>
      <c r="G26" s="15"/>
      <c r="H26" s="15"/>
      <c r="I26" s="15"/>
      <c r="J26" s="15"/>
      <c r="K26" s="15"/>
      <c r="L26" s="15"/>
      <c r="M26" s="15"/>
      <c r="N26" s="15"/>
      <c r="O26" s="15"/>
      <c r="P26" s="15"/>
      <c r="Q26" s="15"/>
      <c r="R26" s="15"/>
    </row>
    <row r="27" spans="1:18" s="6" customFormat="1" ht="15" customHeight="1">
      <c r="A27" s="15">
        <v>2.3639999999999999</v>
      </c>
      <c r="B27" s="15">
        <v>1.01</v>
      </c>
      <c r="C27" s="15">
        <f t="shared" si="1"/>
        <v>1.010062489179256</v>
      </c>
      <c r="D27" s="189">
        <f t="shared" si="0"/>
        <v>6.1870474510888947E-3</v>
      </c>
      <c r="E27" s="15">
        <f t="shared" si="2"/>
        <v>23.88</v>
      </c>
      <c r="F27" s="15"/>
      <c r="G27" s="15"/>
      <c r="H27" s="15"/>
      <c r="I27" s="15"/>
      <c r="J27" s="15"/>
      <c r="K27" s="15"/>
      <c r="L27" s="15"/>
      <c r="M27" s="15"/>
      <c r="N27" s="15"/>
      <c r="O27" s="15"/>
      <c r="P27" s="15"/>
      <c r="Q27" s="15"/>
      <c r="R27" s="15"/>
    </row>
    <row r="28" spans="1:18" s="6" customFormat="1" ht="15" customHeight="1">
      <c r="A28" s="15">
        <v>3.3740000000000001</v>
      </c>
      <c r="B28" s="15">
        <v>1.0149999999999999</v>
      </c>
      <c r="C28" s="15">
        <f t="shared" si="1"/>
        <v>1.0150573450277742</v>
      </c>
      <c r="D28" s="189">
        <f t="shared" si="0"/>
        <v>5.6497564309679633E-3</v>
      </c>
      <c r="E28" s="15">
        <f t="shared" si="2"/>
        <v>34.25</v>
      </c>
      <c r="F28" s="15"/>
      <c r="G28" s="15"/>
      <c r="H28" s="15"/>
      <c r="I28" s="15"/>
      <c r="J28" s="15"/>
      <c r="K28" s="15"/>
      <c r="L28" s="15"/>
      <c r="M28" s="15"/>
      <c r="N28" s="15"/>
      <c r="O28" s="15"/>
      <c r="P28" s="15"/>
      <c r="Q28" s="15"/>
      <c r="R28" s="15"/>
    </row>
    <row r="29" spans="1:18" s="6" customFormat="1" ht="15" customHeight="1">
      <c r="A29" s="15">
        <v>4.3879999999999999</v>
      </c>
      <c r="B29" s="15">
        <v>1.02</v>
      </c>
      <c r="C29" s="15">
        <f t="shared" si="1"/>
        <v>1.0200249170950786</v>
      </c>
      <c r="D29" s="189">
        <f t="shared" si="0"/>
        <v>2.4428524586832664E-3</v>
      </c>
      <c r="E29" s="15">
        <f t="shared" si="2"/>
        <v>44.76</v>
      </c>
      <c r="F29" s="15"/>
      <c r="G29" s="15"/>
      <c r="H29" s="15"/>
      <c r="I29" s="15"/>
      <c r="J29" s="15"/>
      <c r="K29" s="15"/>
      <c r="L29" s="15"/>
      <c r="M29" s="15"/>
      <c r="N29" s="15"/>
      <c r="O29" s="15"/>
      <c r="P29" s="15"/>
      <c r="Q29" s="15"/>
      <c r="R29" s="15"/>
    </row>
    <row r="30" spans="1:18" s="6" customFormat="1" ht="15" customHeight="1">
      <c r="A30" s="15">
        <v>5.4080000000000004</v>
      </c>
      <c r="B30" s="15">
        <v>1.0249999999999999</v>
      </c>
      <c r="C30" s="15">
        <f t="shared" si="1"/>
        <v>1.0249923017885769</v>
      </c>
      <c r="D30" s="189">
        <f t="shared" si="0"/>
        <v>-7.5104501687713694E-4</v>
      </c>
      <c r="E30" s="15">
        <f t="shared" si="2"/>
        <v>55.43</v>
      </c>
      <c r="F30" s="15"/>
      <c r="G30" s="15"/>
      <c r="H30" s="15"/>
      <c r="I30" s="15"/>
      <c r="J30" s="15"/>
      <c r="K30" s="15"/>
      <c r="L30" s="15"/>
      <c r="M30" s="15"/>
      <c r="N30" s="15"/>
      <c r="O30" s="15"/>
      <c r="P30" s="15"/>
      <c r="Q30" s="15"/>
      <c r="R30" s="15"/>
    </row>
    <row r="31" spans="1:18" s="6" customFormat="1" ht="15" customHeight="1">
      <c r="A31" s="15">
        <v>6.4329999999999998</v>
      </c>
      <c r="B31" s="15">
        <v>1.03</v>
      </c>
      <c r="C31" s="15">
        <f t="shared" si="1"/>
        <v>1.0299698034806513</v>
      </c>
      <c r="D31" s="189">
        <f t="shared" si="0"/>
        <v>-2.9317009076474318E-3</v>
      </c>
      <c r="E31" s="15">
        <f t="shared" si="2"/>
        <v>66.260000000000005</v>
      </c>
      <c r="F31" s="15"/>
      <c r="G31" s="15"/>
      <c r="H31" s="15"/>
      <c r="I31" s="15"/>
      <c r="J31" s="15"/>
      <c r="K31" s="15"/>
      <c r="L31" s="15"/>
      <c r="M31" s="15"/>
      <c r="N31" s="15"/>
      <c r="O31" s="15"/>
      <c r="P31" s="15"/>
      <c r="Q31" s="15"/>
      <c r="R31" s="15"/>
    </row>
    <row r="32" spans="1:18" s="6" customFormat="1" ht="15" customHeight="1">
      <c r="A32" s="15">
        <v>7.4640000000000004</v>
      </c>
      <c r="B32" s="15">
        <v>1.0349999999999999</v>
      </c>
      <c r="C32" s="15">
        <f t="shared" si="1"/>
        <v>1.0349754436814593</v>
      </c>
      <c r="D32" s="189">
        <f t="shared" si="0"/>
        <v>-2.3725911633421938E-3</v>
      </c>
      <c r="E32" s="15">
        <f t="shared" si="2"/>
        <v>77.25</v>
      </c>
      <c r="F32" s="15"/>
      <c r="G32" s="15"/>
      <c r="H32" s="15"/>
      <c r="I32" s="15"/>
      <c r="J32" s="15"/>
      <c r="K32" s="15"/>
      <c r="L32" s="15"/>
      <c r="M32" s="15"/>
      <c r="N32" s="15"/>
      <c r="O32" s="15"/>
      <c r="P32" s="15"/>
      <c r="Q32" s="15"/>
      <c r="R32" s="15"/>
    </row>
    <row r="33" spans="1:18" s="6" customFormat="1" ht="15" customHeight="1">
      <c r="A33" s="15">
        <v>8.49</v>
      </c>
      <c r="B33" s="15">
        <v>1.04</v>
      </c>
      <c r="C33" s="15">
        <f t="shared" si="1"/>
        <v>1.0399668058573057</v>
      </c>
      <c r="D33" s="189">
        <f t="shared" si="0"/>
        <v>-3.1917444898379786E-3</v>
      </c>
      <c r="E33" s="15">
        <f t="shared" si="2"/>
        <v>88.3</v>
      </c>
      <c r="F33" s="15"/>
      <c r="G33" s="15"/>
      <c r="H33" s="15"/>
      <c r="I33" s="15"/>
      <c r="J33" s="15"/>
      <c r="K33" s="15"/>
      <c r="L33" s="15"/>
      <c r="M33" s="15"/>
      <c r="N33" s="15"/>
      <c r="O33" s="15"/>
      <c r="P33" s="15"/>
      <c r="Q33" s="15"/>
      <c r="R33" s="15"/>
    </row>
    <row r="34" spans="1:18" s="6" customFormat="1" ht="15" customHeight="1">
      <c r="A34" s="15">
        <v>9.51</v>
      </c>
      <c r="B34" s="15">
        <v>1.0449999999999999</v>
      </c>
      <c r="C34" s="15">
        <f t="shared" si="1"/>
        <v>1.0449475261847438</v>
      </c>
      <c r="D34" s="189">
        <f t="shared" si="0"/>
        <v>-5.021417727854755E-3</v>
      </c>
      <c r="E34" s="15">
        <f t="shared" si="2"/>
        <v>99.38</v>
      </c>
      <c r="F34" s="15"/>
      <c r="G34" s="15"/>
      <c r="H34" s="15"/>
      <c r="I34" s="15"/>
      <c r="J34" s="15"/>
      <c r="K34" s="15"/>
      <c r="L34" s="15"/>
      <c r="M34" s="15"/>
      <c r="N34" s="15"/>
      <c r="O34" s="15"/>
      <c r="P34" s="15"/>
      <c r="Q34" s="15"/>
      <c r="R34" s="15"/>
    </row>
    <row r="35" spans="1:18" s="6" customFormat="1" ht="15" customHeight="1">
      <c r="A35" s="15">
        <v>10.52</v>
      </c>
      <c r="B35" s="15">
        <v>1.05</v>
      </c>
      <c r="C35" s="15">
        <f t="shared" si="1"/>
        <v>1.0499041074163682</v>
      </c>
      <c r="D35" s="189">
        <f t="shared" si="0"/>
        <v>-9.1326270125572737E-3</v>
      </c>
      <c r="E35" s="15">
        <f t="shared" si="2"/>
        <v>110.46</v>
      </c>
      <c r="F35" s="15"/>
      <c r="G35" s="15"/>
      <c r="H35" s="15"/>
      <c r="I35" s="15"/>
      <c r="J35" s="15"/>
      <c r="K35" s="15"/>
      <c r="L35" s="15"/>
      <c r="M35" s="15"/>
      <c r="N35" s="15"/>
      <c r="O35" s="15"/>
      <c r="P35" s="15"/>
      <c r="Q35" s="15"/>
      <c r="R35" s="15"/>
    </row>
    <row r="36" spans="1:18" s="6" customFormat="1" ht="15" customHeight="1">
      <c r="A36" s="15">
        <v>11.52</v>
      </c>
      <c r="B36" s="15">
        <v>1.0549999999999999</v>
      </c>
      <c r="C36" s="15">
        <f t="shared" si="1"/>
        <v>1.0548403375361415</v>
      </c>
      <c r="D36" s="189">
        <f t="shared" si="0"/>
        <v>-1.5133882830185451E-2</v>
      </c>
      <c r="E36" s="15">
        <f t="shared" si="2"/>
        <v>121.54</v>
      </c>
      <c r="F36" s="15"/>
      <c r="G36" s="52" t="s">
        <v>102</v>
      </c>
      <c r="H36" s="15"/>
      <c r="I36" s="15"/>
      <c r="J36" s="15"/>
      <c r="K36" s="15"/>
      <c r="L36" s="15"/>
      <c r="M36" s="15"/>
      <c r="N36" s="15"/>
      <c r="O36" s="15"/>
      <c r="P36" s="15"/>
      <c r="Q36" s="15"/>
      <c r="R36" s="15"/>
    </row>
    <row r="37" spans="1:18" s="6" customFormat="1" ht="15" customHeight="1">
      <c r="A37" s="15">
        <v>12.51</v>
      </c>
      <c r="B37" s="15">
        <v>1.06</v>
      </c>
      <c r="C37" s="15">
        <f t="shared" si="1"/>
        <v>1.0597581748733604</v>
      </c>
      <c r="D37" s="189">
        <f t="shared" si="0"/>
        <v>-2.2813691192416653E-2</v>
      </c>
      <c r="E37" s="15">
        <f t="shared" si="2"/>
        <v>132.61000000000001</v>
      </c>
      <c r="F37" s="15"/>
      <c r="G37" s="15" t="s">
        <v>103</v>
      </c>
      <c r="H37" s="15"/>
      <c r="I37" s="15"/>
      <c r="J37" s="15"/>
      <c r="K37" s="15"/>
      <c r="L37" s="15"/>
      <c r="M37" s="15"/>
      <c r="N37" s="15"/>
      <c r="O37" s="15"/>
      <c r="P37" s="15"/>
      <c r="Q37" s="15"/>
      <c r="R37" s="15"/>
    </row>
    <row r="38" spans="1:18" s="6" customFormat="1" ht="15" customHeight="1">
      <c r="A38" s="15">
        <v>13.5</v>
      </c>
      <c r="B38" s="15">
        <v>1.0649999999999999</v>
      </c>
      <c r="C38" s="15">
        <f t="shared" si="1"/>
        <v>1.0647082014560492</v>
      </c>
      <c r="D38" s="189">
        <f t="shared" si="0"/>
        <v>-2.7398924314627524E-2</v>
      </c>
      <c r="E38" s="15">
        <f t="shared" si="2"/>
        <v>143.78</v>
      </c>
      <c r="F38" s="15"/>
      <c r="G38" s="15"/>
      <c r="H38" s="15"/>
      <c r="I38" s="15"/>
      <c r="J38" s="15"/>
      <c r="K38" s="15"/>
      <c r="L38" s="15"/>
      <c r="M38" s="15"/>
      <c r="N38" s="15"/>
      <c r="O38" s="15"/>
      <c r="P38" s="15"/>
      <c r="Q38" s="15"/>
      <c r="R38" s="15"/>
    </row>
    <row r="39" spans="1:18" s="6" customFormat="1" ht="15" customHeight="1">
      <c r="A39" s="15">
        <v>14.94</v>
      </c>
      <c r="B39" s="15">
        <v>1.07</v>
      </c>
      <c r="C39" s="15">
        <f t="shared" si="1"/>
        <v>1.0719656474902861</v>
      </c>
      <c r="D39" s="189">
        <f t="shared" si="0"/>
        <v>0.18370537292392977</v>
      </c>
      <c r="E39" s="15">
        <f t="shared" si="2"/>
        <v>159.86000000000001</v>
      </c>
      <c r="F39" s="15"/>
      <c r="G39" s="15"/>
      <c r="H39" s="15"/>
      <c r="I39" s="15"/>
      <c r="J39" s="15"/>
      <c r="K39" s="15"/>
      <c r="L39" s="15"/>
      <c r="M39" s="15"/>
      <c r="N39" s="15"/>
      <c r="O39" s="15"/>
      <c r="P39" s="15"/>
      <c r="Q39" s="15"/>
      <c r="R39" s="15"/>
    </row>
    <row r="40" spans="1:18" s="6" customFormat="1" ht="15" customHeight="1">
      <c r="A40" s="15">
        <v>15.48</v>
      </c>
      <c r="B40" s="15">
        <v>1.075</v>
      </c>
      <c r="C40" s="15">
        <f t="shared" si="1"/>
        <v>1.0747041036572067</v>
      </c>
      <c r="D40" s="189">
        <f t="shared" si="0"/>
        <v>-2.7525241190070319E-2</v>
      </c>
      <c r="E40" s="15">
        <f t="shared" si="2"/>
        <v>166.41</v>
      </c>
      <c r="F40" s="15"/>
      <c r="G40" s="15"/>
      <c r="H40" s="15"/>
      <c r="I40" s="15"/>
      <c r="J40" s="15"/>
      <c r="K40" s="15"/>
      <c r="L40" s="15"/>
      <c r="M40" s="15"/>
      <c r="N40" s="15"/>
      <c r="O40" s="15"/>
      <c r="P40" s="15"/>
      <c r="Q40" s="15"/>
      <c r="R40" s="15"/>
    </row>
    <row r="41" spans="1:18" s="6" customFormat="1" ht="15" customHeight="1">
      <c r="A41" s="15">
        <v>16.47</v>
      </c>
      <c r="B41" s="15">
        <v>1.08</v>
      </c>
      <c r="C41" s="15">
        <f t="shared" si="1"/>
        <v>1.0797469102599129</v>
      </c>
      <c r="D41" s="189">
        <f t="shared" si="0"/>
        <v>-2.3434235193259063E-2</v>
      </c>
      <c r="E41" s="15">
        <f t="shared" si="2"/>
        <v>177.88</v>
      </c>
      <c r="F41" s="15"/>
      <c r="G41" s="15"/>
      <c r="H41" s="15"/>
      <c r="I41" s="15"/>
      <c r="J41" s="15"/>
      <c r="K41" s="15"/>
      <c r="L41" s="15"/>
      <c r="M41" s="15"/>
      <c r="N41" s="15"/>
      <c r="O41" s="15"/>
      <c r="P41" s="15"/>
      <c r="Q41" s="15"/>
      <c r="R41" s="15"/>
    </row>
    <row r="42" spans="1:18" s="6" customFormat="1" ht="15" customHeight="1">
      <c r="A42" s="15">
        <v>17.45</v>
      </c>
      <c r="B42" s="15">
        <v>1.085</v>
      </c>
      <c r="C42" s="15">
        <f t="shared" si="1"/>
        <v>1.084764701153647</v>
      </c>
      <c r="D42" s="189">
        <f t="shared" si="0"/>
        <v>-2.1686529617786415E-2</v>
      </c>
      <c r="E42" s="15">
        <f t="shared" si="2"/>
        <v>189.33</v>
      </c>
      <c r="F42" s="15"/>
      <c r="G42" s="15"/>
      <c r="H42" s="15"/>
      <c r="I42" s="15"/>
      <c r="J42" s="15"/>
      <c r="K42" s="15"/>
      <c r="L42" s="15"/>
      <c r="M42" s="15"/>
      <c r="N42" s="15"/>
      <c r="O42" s="15"/>
      <c r="P42" s="15"/>
      <c r="Q42" s="15"/>
      <c r="R42" s="15"/>
    </row>
    <row r="43" spans="1:18" s="6" customFormat="1" ht="15" customHeight="1">
      <c r="A43" s="15">
        <v>18.43</v>
      </c>
      <c r="B43" s="15">
        <v>1.0900000000000001</v>
      </c>
      <c r="C43" s="15">
        <f t="shared" si="1"/>
        <v>1.0898047171873613</v>
      </c>
      <c r="D43" s="189">
        <f t="shared" si="0"/>
        <v>-1.7915854370532881E-2</v>
      </c>
      <c r="E43" s="15">
        <f t="shared" si="2"/>
        <v>200.89</v>
      </c>
      <c r="F43" s="15"/>
      <c r="G43" s="15"/>
      <c r="H43" s="15"/>
      <c r="I43" s="15"/>
      <c r="J43" s="15"/>
      <c r="K43" s="15"/>
      <c r="L43" s="15"/>
      <c r="M43" s="15"/>
      <c r="N43" s="15"/>
      <c r="O43" s="15"/>
      <c r="P43" s="15"/>
      <c r="Q43" s="15"/>
      <c r="R43" s="15"/>
    </row>
    <row r="44" spans="1:18" s="6" customFormat="1" ht="15" customHeight="1">
      <c r="A44" s="15">
        <v>19.41</v>
      </c>
      <c r="B44" s="15">
        <v>1.095</v>
      </c>
      <c r="C44" s="15">
        <f t="shared" si="1"/>
        <v>1.0948628044466238</v>
      </c>
      <c r="D44" s="189">
        <f t="shared" si="0"/>
        <v>-1.2529274280932657E-2</v>
      </c>
      <c r="E44" s="15">
        <f t="shared" si="2"/>
        <v>212.54</v>
      </c>
      <c r="F44" s="15"/>
      <c r="G44" s="15"/>
      <c r="H44" s="15"/>
      <c r="I44" s="15"/>
      <c r="J44" s="15"/>
      <c r="K44" s="15"/>
      <c r="L44" s="15"/>
      <c r="M44" s="15"/>
      <c r="N44" s="15"/>
      <c r="O44" s="15"/>
      <c r="P44" s="15"/>
      <c r="Q44" s="15"/>
      <c r="R44" s="15"/>
    </row>
    <row r="45" spans="1:18" s="6" customFormat="1" ht="15" customHeight="1">
      <c r="A45" s="15">
        <v>20.39</v>
      </c>
      <c r="B45" s="15">
        <v>1.1000000000000001</v>
      </c>
      <c r="C45" s="15">
        <f t="shared" si="1"/>
        <v>1.0999343315518686</v>
      </c>
      <c r="D45" s="189">
        <f t="shared" si="0"/>
        <v>-5.9698589210450074E-3</v>
      </c>
      <c r="E45" s="15">
        <f t="shared" si="2"/>
        <v>224.29</v>
      </c>
      <c r="F45" s="15"/>
      <c r="G45" s="15"/>
      <c r="H45" s="15"/>
      <c r="I45" s="15"/>
      <c r="J45" s="15"/>
      <c r="K45" s="15"/>
      <c r="L45" s="15"/>
      <c r="M45" s="15"/>
      <c r="N45" s="15"/>
      <c r="O45" s="15"/>
      <c r="P45" s="15"/>
      <c r="Q45" s="15"/>
      <c r="R45" s="15"/>
    </row>
    <row r="46" spans="1:18" s="6" customFormat="1" ht="15" customHeight="1">
      <c r="A46" s="15">
        <v>21.36</v>
      </c>
      <c r="B46" s="15">
        <v>1.105</v>
      </c>
      <c r="C46" s="15">
        <f t="shared" si="1"/>
        <v>1.1049624495418586</v>
      </c>
      <c r="D46" s="189">
        <f t="shared" si="0"/>
        <v>-3.398231506005022E-3</v>
      </c>
      <c r="E46" s="15">
        <f t="shared" si="2"/>
        <v>236.03</v>
      </c>
      <c r="F46" s="15"/>
      <c r="G46" s="15"/>
      <c r="H46" s="15"/>
      <c r="I46" s="15"/>
      <c r="J46" s="15"/>
      <c r="K46" s="15"/>
      <c r="L46" s="15"/>
      <c r="M46" s="15"/>
      <c r="N46" s="15"/>
      <c r="O46" s="15"/>
      <c r="P46" s="15"/>
      <c r="Q46" s="15"/>
      <c r="R46" s="15"/>
    </row>
    <row r="47" spans="1:18" s="6" customFormat="1" ht="15" customHeight="1">
      <c r="A47" s="15">
        <v>22.33</v>
      </c>
      <c r="B47" s="15">
        <v>1.1100000000000001</v>
      </c>
      <c r="C47" s="15">
        <f t="shared" si="1"/>
        <v>1.1099937867368723</v>
      </c>
      <c r="D47" s="189">
        <f t="shared" si="0"/>
        <v>-5.5975343493463797E-4</v>
      </c>
      <c r="E47" s="15">
        <f t="shared" si="2"/>
        <v>247.86</v>
      </c>
      <c r="F47" s="15"/>
      <c r="G47" s="15"/>
      <c r="H47" s="15"/>
      <c r="I47" s="15"/>
      <c r="J47" s="15"/>
      <c r="K47" s="15"/>
      <c r="L47" s="15"/>
      <c r="M47" s="15"/>
      <c r="N47" s="15"/>
      <c r="O47" s="15"/>
      <c r="P47" s="15"/>
      <c r="Q47" s="15"/>
      <c r="R47" s="15"/>
    </row>
    <row r="48" spans="1:18" s="6" customFormat="1" ht="15" customHeight="1">
      <c r="A48" s="15">
        <v>23.29</v>
      </c>
      <c r="B48" s="15">
        <v>1.115</v>
      </c>
      <c r="C48" s="15">
        <f t="shared" si="1"/>
        <v>1.1149713500906693</v>
      </c>
      <c r="D48" s="189">
        <f t="shared" si="0"/>
        <v>-2.5694985946828289E-3</v>
      </c>
      <c r="E48" s="15">
        <f t="shared" si="2"/>
        <v>259.68</v>
      </c>
      <c r="F48" s="15"/>
      <c r="G48" s="15"/>
      <c r="H48" s="15"/>
      <c r="I48" s="15"/>
      <c r="J48" s="15"/>
      <c r="K48" s="15"/>
      <c r="L48" s="15"/>
      <c r="M48" s="15"/>
      <c r="N48" s="15"/>
      <c r="O48" s="15"/>
      <c r="P48" s="15"/>
      <c r="Q48" s="15"/>
      <c r="R48" s="15"/>
    </row>
    <row r="49" spans="1:18" s="6" customFormat="1" ht="15" customHeight="1">
      <c r="A49" s="15">
        <v>24.25</v>
      </c>
      <c r="B49" s="15">
        <v>1.1200000000000001</v>
      </c>
      <c r="C49" s="15">
        <f t="shared" si="1"/>
        <v>1.1199419944879705</v>
      </c>
      <c r="D49" s="189">
        <f t="shared" si="0"/>
        <v>-5.1790635740725901E-3</v>
      </c>
      <c r="E49" s="15">
        <f t="shared" si="2"/>
        <v>271.60000000000002</v>
      </c>
      <c r="F49" s="15"/>
      <c r="G49" s="15"/>
      <c r="H49" s="15"/>
      <c r="I49" s="15"/>
      <c r="J49" s="15"/>
      <c r="K49" s="15"/>
      <c r="L49" s="15"/>
      <c r="M49" s="15"/>
      <c r="N49" s="15"/>
      <c r="O49" s="15"/>
      <c r="P49" s="15"/>
      <c r="Q49" s="15"/>
      <c r="R49" s="15"/>
    </row>
    <row r="50" spans="1:18" s="6" customFormat="1" ht="15" customHeight="1">
      <c r="A50" s="15">
        <v>25.22</v>
      </c>
      <c r="B50" s="15">
        <v>1.125</v>
      </c>
      <c r="C50" s="15">
        <f t="shared" si="1"/>
        <v>1.1249524049269635</v>
      </c>
      <c r="D50" s="189">
        <f t="shared" si="0"/>
        <v>-4.230673158802903E-3</v>
      </c>
      <c r="E50" s="15">
        <f t="shared" si="2"/>
        <v>283.73</v>
      </c>
      <c r="F50" s="15"/>
      <c r="G50" s="15"/>
      <c r="H50" s="15"/>
      <c r="I50" s="15"/>
      <c r="J50" s="15"/>
      <c r="K50" s="15"/>
      <c r="L50" s="15"/>
      <c r="M50" s="15"/>
      <c r="N50" s="15"/>
      <c r="O50" s="15"/>
      <c r="P50" s="15"/>
      <c r="Q50" s="15"/>
      <c r="R50" s="15"/>
    </row>
    <row r="51" spans="1:18" s="6" customFormat="1" ht="15" customHeight="1">
      <c r="A51" s="15">
        <v>26.2</v>
      </c>
      <c r="B51" s="15">
        <v>1.1299999999999999</v>
      </c>
      <c r="C51" s="15">
        <f t="shared" si="1"/>
        <v>1.1299973248586839</v>
      </c>
      <c r="D51" s="189">
        <f t="shared" si="0"/>
        <v>-2.3673816955946714E-4</v>
      </c>
      <c r="E51" s="15">
        <f t="shared" si="2"/>
        <v>296.06</v>
      </c>
      <c r="F51" s="15"/>
      <c r="G51" s="15" t="s">
        <v>104</v>
      </c>
      <c r="H51" s="15"/>
      <c r="I51" s="15"/>
      <c r="J51" s="15"/>
      <c r="K51" s="15"/>
      <c r="L51" s="15"/>
      <c r="M51" s="15"/>
      <c r="N51" s="15"/>
      <c r="O51" s="15"/>
      <c r="P51" s="15"/>
      <c r="Q51" s="15"/>
      <c r="R51" s="15"/>
    </row>
    <row r="52" spans="1:18" s="6" customFormat="1" ht="15" customHeight="1">
      <c r="A52" s="15">
        <v>27.18</v>
      </c>
      <c r="B52" s="15">
        <v>1.135</v>
      </c>
      <c r="C52" s="15">
        <f t="shared" si="1"/>
        <v>1.1350204337543164</v>
      </c>
      <c r="D52" s="189">
        <f t="shared" si="0"/>
        <v>1.8003307767729966E-3</v>
      </c>
      <c r="E52" s="15">
        <f t="shared" si="2"/>
        <v>308.49</v>
      </c>
      <c r="F52" s="15"/>
      <c r="G52" s="15" t="s">
        <v>105</v>
      </c>
      <c r="H52" s="15"/>
      <c r="I52" s="15"/>
      <c r="J52" s="15"/>
      <c r="K52" s="15"/>
      <c r="L52" s="15"/>
      <c r="M52" s="15"/>
      <c r="N52" s="15"/>
      <c r="O52" s="15"/>
      <c r="P52" s="15"/>
      <c r="Q52" s="15"/>
      <c r="R52" s="15"/>
    </row>
    <row r="53" spans="1:18" s="6" customFormat="1" ht="15" customHeight="1">
      <c r="A53" s="15">
        <v>28.18</v>
      </c>
      <c r="B53" s="15">
        <v>1.1399999999999999</v>
      </c>
      <c r="C53" s="15">
        <f t="shared" si="1"/>
        <v>1.1401193118075068</v>
      </c>
      <c r="D53" s="189">
        <f t="shared" si="0"/>
        <v>1.0465948026921537E-2</v>
      </c>
      <c r="E53" s="15">
        <f t="shared" si="2"/>
        <v>321.25</v>
      </c>
      <c r="F53" s="15"/>
      <c r="G53" s="15"/>
      <c r="H53" s="15"/>
      <c r="I53" s="15"/>
      <c r="J53" s="15"/>
      <c r="K53" s="15"/>
      <c r="L53" s="15"/>
      <c r="M53" s="15"/>
      <c r="N53" s="15"/>
      <c r="O53" s="15"/>
      <c r="P53" s="15"/>
      <c r="Q53" s="15"/>
      <c r="R53" s="15"/>
    </row>
    <row r="54" spans="1:18" s="6" customFormat="1" ht="15" customHeight="1">
      <c r="A54" s="15">
        <v>29.17</v>
      </c>
      <c r="B54" s="15">
        <v>1.145</v>
      </c>
      <c r="C54" s="15">
        <f t="shared" si="1"/>
        <v>1.1451369762215979</v>
      </c>
      <c r="D54" s="189">
        <f t="shared" si="0"/>
        <v>1.1962988785844328E-2</v>
      </c>
      <c r="E54" s="15">
        <f t="shared" si="2"/>
        <v>334</v>
      </c>
      <c r="F54" s="15"/>
      <c r="G54" s="15"/>
      <c r="H54" s="15"/>
      <c r="I54" s="15"/>
      <c r="J54" s="15"/>
      <c r="K54" s="15"/>
      <c r="L54" s="15"/>
      <c r="M54" s="15"/>
      <c r="N54" s="15"/>
      <c r="O54" s="15"/>
      <c r="P54" s="15"/>
      <c r="Q54" s="15"/>
      <c r="R54" s="15"/>
    </row>
    <row r="55" spans="1:18" s="6" customFormat="1" ht="15" customHeight="1">
      <c r="A55" s="15">
        <v>30.14</v>
      </c>
      <c r="B55" s="15">
        <v>1.1499999999999999</v>
      </c>
      <c r="C55" s="15">
        <f t="shared" si="1"/>
        <v>1.1500213629806011</v>
      </c>
      <c r="D55" s="189">
        <f t="shared" si="0"/>
        <v>1.8576504870591812E-3</v>
      </c>
      <c r="E55" s="15">
        <f t="shared" si="2"/>
        <v>346.61</v>
      </c>
      <c r="F55" s="15"/>
      <c r="G55" s="15"/>
      <c r="H55" s="15"/>
      <c r="I55" s="15"/>
      <c r="J55" s="15"/>
      <c r="K55" s="15"/>
      <c r="L55" s="15"/>
      <c r="M55" s="15"/>
      <c r="N55" s="15"/>
      <c r="O55" s="15"/>
      <c r="P55" s="15"/>
      <c r="Q55" s="15"/>
      <c r="R55" s="15"/>
    </row>
    <row r="56" spans="1:18" s="6" customFormat="1" ht="15" customHeight="1">
      <c r="A56" s="15">
        <v>31.14</v>
      </c>
      <c r="B56" s="15">
        <v>1.155</v>
      </c>
      <c r="C56" s="15">
        <f t="shared" si="1"/>
        <v>1.1550217983303266</v>
      </c>
      <c r="D56" s="189">
        <f t="shared" si="0"/>
        <v>1.8873013269749958E-3</v>
      </c>
      <c r="E56" s="15">
        <f t="shared" si="2"/>
        <v>359.67</v>
      </c>
      <c r="F56" s="15"/>
      <c r="G56" s="15"/>
      <c r="H56" s="15"/>
      <c r="I56" s="15"/>
      <c r="J56" s="15"/>
      <c r="K56" s="15"/>
      <c r="L56" s="15"/>
      <c r="M56" s="15"/>
      <c r="N56" s="15"/>
      <c r="O56" s="15"/>
      <c r="P56" s="15"/>
      <c r="Q56" s="15"/>
      <c r="R56" s="15"/>
    </row>
    <row r="57" spans="1:18" s="6" customFormat="1" ht="15" customHeight="1">
      <c r="A57" s="15">
        <v>32.14</v>
      </c>
      <c r="B57" s="15">
        <v>1.1599999999999999</v>
      </c>
      <c r="C57" s="15">
        <f t="shared" si="1"/>
        <v>1.1599857400294422</v>
      </c>
      <c r="D57" s="189">
        <f t="shared" si="0"/>
        <v>-1.2293078066988126E-3</v>
      </c>
      <c r="E57" s="15">
        <f t="shared" si="2"/>
        <v>372.82</v>
      </c>
      <c r="F57" s="15"/>
      <c r="G57" s="15"/>
      <c r="H57" s="15"/>
      <c r="I57" s="15"/>
      <c r="J57" s="15"/>
      <c r="K57" s="15"/>
      <c r="L57" s="15"/>
      <c r="M57" s="15"/>
      <c r="N57" s="15"/>
      <c r="O57" s="15"/>
      <c r="P57" s="15"/>
      <c r="Q57" s="15"/>
      <c r="R57" s="15"/>
    </row>
    <row r="58" spans="1:18" s="6" customFormat="1" ht="15" customHeight="1">
      <c r="A58" s="15">
        <v>33.159999999999997</v>
      </c>
      <c r="B58" s="15">
        <v>1.165</v>
      </c>
      <c r="C58" s="15">
        <f t="shared" si="1"/>
        <v>1.1650116111376096</v>
      </c>
      <c r="D58" s="189">
        <f t="shared" si="0"/>
        <v>9.9666417249895736E-4</v>
      </c>
      <c r="E58" s="15">
        <f t="shared" si="2"/>
        <v>386.31</v>
      </c>
      <c r="F58" s="15"/>
      <c r="G58" s="15"/>
      <c r="H58" s="15"/>
      <c r="I58" s="15"/>
      <c r="J58" s="15"/>
      <c r="K58" s="15"/>
      <c r="L58" s="15"/>
      <c r="M58" s="15"/>
      <c r="N58" s="15"/>
      <c r="O58" s="15"/>
      <c r="P58" s="15"/>
      <c r="Q58" s="15"/>
      <c r="R58" s="15"/>
    </row>
    <row r="59" spans="1:18" s="6" customFormat="1" ht="15" customHeight="1">
      <c r="A59" s="15">
        <v>34.18</v>
      </c>
      <c r="B59" s="15">
        <v>1.17</v>
      </c>
      <c r="C59" s="15">
        <f t="shared" si="1"/>
        <v>1.1700014302207209</v>
      </c>
      <c r="D59" s="189">
        <f t="shared" si="0"/>
        <v>1.2224108726205054E-4</v>
      </c>
      <c r="E59" s="15">
        <f t="shared" si="2"/>
        <v>399.91</v>
      </c>
      <c r="F59" s="15"/>
      <c r="G59" s="15"/>
      <c r="H59" s="15"/>
      <c r="I59" s="15"/>
      <c r="J59" s="15"/>
      <c r="K59" s="15"/>
      <c r="L59" s="15"/>
      <c r="M59" s="15"/>
      <c r="N59" s="15"/>
      <c r="O59" s="15"/>
      <c r="P59" s="15"/>
      <c r="Q59" s="15"/>
      <c r="R59" s="15"/>
    </row>
    <row r="60" spans="1:18" s="6" customFormat="1" ht="15" customHeight="1">
      <c r="A60" s="15">
        <v>35.200000000000003</v>
      </c>
      <c r="B60" s="15">
        <v>1.175</v>
      </c>
      <c r="C60" s="15">
        <f t="shared" si="1"/>
        <v>1.1749584554167656</v>
      </c>
      <c r="D60" s="189">
        <f t="shared" si="0"/>
        <v>-3.5357092114438461E-3</v>
      </c>
      <c r="E60" s="15">
        <f t="shared" si="2"/>
        <v>413.6</v>
      </c>
      <c r="F60" s="15"/>
      <c r="G60" s="15"/>
      <c r="H60" s="15"/>
      <c r="I60" s="15"/>
      <c r="J60" s="15"/>
      <c r="K60" s="15"/>
      <c r="L60" s="15"/>
      <c r="M60" s="15"/>
      <c r="N60" s="15"/>
      <c r="O60" s="15"/>
      <c r="P60" s="15"/>
      <c r="Q60" s="15"/>
      <c r="R60" s="15"/>
    </row>
    <row r="61" spans="1:18" s="6" customFormat="1" ht="15" customHeight="1">
      <c r="A61" s="15">
        <v>36.229999999999997</v>
      </c>
      <c r="B61" s="15">
        <v>1.18</v>
      </c>
      <c r="C61" s="15">
        <f t="shared" si="1"/>
        <v>1.1799358900623438</v>
      </c>
      <c r="D61" s="189">
        <f t="shared" si="0"/>
        <v>-5.4330455640808307E-3</v>
      </c>
      <c r="E61" s="15">
        <f t="shared" si="2"/>
        <v>427.51</v>
      </c>
      <c r="F61" s="15"/>
      <c r="G61" s="15"/>
      <c r="H61" s="15"/>
      <c r="I61" s="15"/>
      <c r="J61" s="15"/>
      <c r="K61" s="15"/>
      <c r="L61" s="15"/>
      <c r="M61" s="15"/>
      <c r="N61" s="15"/>
      <c r="O61" s="15"/>
      <c r="P61" s="15"/>
      <c r="Q61" s="15"/>
      <c r="R61" s="15"/>
    </row>
    <row r="62" spans="1:18" s="6" customFormat="1" ht="15" customHeight="1">
      <c r="A62" s="15">
        <v>37.270000000000003</v>
      </c>
      <c r="B62" s="15">
        <v>1.1850000000000001</v>
      </c>
      <c r="C62" s="15">
        <f t="shared" si="1"/>
        <v>1.1849401159622801</v>
      </c>
      <c r="D62" s="189">
        <f t="shared" si="0"/>
        <v>-5.0535052928226435E-3</v>
      </c>
      <c r="E62" s="15">
        <f t="shared" si="2"/>
        <v>441.65</v>
      </c>
      <c r="F62" s="15"/>
      <c r="G62" s="15"/>
      <c r="H62" s="15"/>
      <c r="I62" s="15"/>
      <c r="J62" s="15"/>
      <c r="K62" s="15"/>
      <c r="L62" s="15"/>
      <c r="M62" s="15"/>
      <c r="N62" s="15"/>
      <c r="O62" s="15"/>
      <c r="P62" s="15"/>
      <c r="Q62" s="15"/>
      <c r="R62" s="15"/>
    </row>
    <row r="63" spans="1:18" s="6" customFormat="1" ht="15" customHeight="1">
      <c r="A63" s="15">
        <v>38.32</v>
      </c>
      <c r="B63" s="15">
        <v>1.19</v>
      </c>
      <c r="C63" s="15">
        <f t="shared" si="1"/>
        <v>1.1899801485063692</v>
      </c>
      <c r="D63" s="189">
        <f t="shared" si="0"/>
        <v>-1.6681927420762219E-3</v>
      </c>
      <c r="E63" s="15">
        <f t="shared" si="2"/>
        <v>456.01</v>
      </c>
      <c r="F63" s="15"/>
      <c r="G63" s="15"/>
      <c r="H63" s="15"/>
      <c r="I63" s="15"/>
      <c r="J63" s="15"/>
      <c r="K63" s="15"/>
      <c r="L63" s="15"/>
      <c r="M63" s="15"/>
      <c r="N63" s="15"/>
      <c r="O63" s="15"/>
      <c r="P63" s="15"/>
      <c r="Q63" s="15"/>
      <c r="R63" s="15"/>
    </row>
    <row r="64" spans="1:18" s="6" customFormat="1" ht="15" customHeight="1">
      <c r="A64" s="15">
        <v>39.369999999999997</v>
      </c>
      <c r="B64" s="15">
        <v>1.1950000000000001</v>
      </c>
      <c r="C64" s="15">
        <f t="shared" si="1"/>
        <v>1.1950199901749263</v>
      </c>
      <c r="D64" s="189">
        <f t="shared" si="0"/>
        <v>1.6728179854615416E-3</v>
      </c>
      <c r="E64" s="15">
        <f t="shared" si="2"/>
        <v>470.47</v>
      </c>
      <c r="F64" s="15"/>
      <c r="G64" s="15"/>
      <c r="H64" s="15"/>
      <c r="I64" s="15"/>
      <c r="J64" s="15"/>
      <c r="K64" s="15"/>
      <c r="L64" s="15"/>
      <c r="M64" s="15"/>
      <c r="N64" s="15"/>
      <c r="O64" s="15"/>
      <c r="P64" s="15"/>
      <c r="Q64" s="15"/>
      <c r="R64" s="15"/>
    </row>
    <row r="65" spans="1:18" s="6" customFormat="1" ht="15" customHeight="1">
      <c r="A65" s="15">
        <v>40</v>
      </c>
      <c r="B65" s="15">
        <v>1.198</v>
      </c>
      <c r="C65" s="15">
        <f t="shared" si="1"/>
        <v>1.1980498620886597</v>
      </c>
      <c r="D65" s="189">
        <f t="shared" si="0"/>
        <v>4.162110906490637E-3</v>
      </c>
      <c r="E65" s="15">
        <f t="shared" si="2"/>
        <v>479.2</v>
      </c>
      <c r="F65" s="15"/>
      <c r="G65" s="15"/>
      <c r="H65" s="15"/>
      <c r="I65" s="15"/>
      <c r="J65" s="15"/>
      <c r="K65" s="15"/>
      <c r="L65" s="15"/>
      <c r="M65" s="15"/>
      <c r="N65" s="15"/>
      <c r="O65" s="15"/>
      <c r="P65" s="15"/>
      <c r="Q65" s="15"/>
      <c r="R65" s="15"/>
    </row>
    <row r="66" spans="1:18" s="6" customFormat="1" ht="15" customHeight="1">
      <c r="A66" s="15"/>
      <c r="B66" s="15"/>
      <c r="C66" s="15"/>
      <c r="D66" s="15"/>
      <c r="E66" s="15"/>
      <c r="F66" s="15"/>
      <c r="G66" s="15"/>
      <c r="H66" s="15"/>
      <c r="I66" s="15"/>
      <c r="J66" s="15"/>
      <c r="K66" s="15"/>
      <c r="L66" s="15"/>
      <c r="M66" s="15"/>
      <c r="N66" s="15"/>
      <c r="O66" s="15"/>
      <c r="P66" s="15"/>
      <c r="Q66" s="15"/>
      <c r="R66" s="15"/>
    </row>
    <row r="67" spans="1:18" s="6" customFormat="1" ht="15" customHeight="1">
      <c r="A67" s="15"/>
      <c r="B67" s="15"/>
      <c r="C67" s="15"/>
      <c r="D67" s="15"/>
      <c r="E67" s="15"/>
      <c r="F67" s="15"/>
      <c r="G67" s="15"/>
      <c r="H67" s="15"/>
      <c r="I67" s="15"/>
      <c r="J67" s="15"/>
      <c r="K67" s="15"/>
      <c r="L67" s="15"/>
      <c r="M67" s="15"/>
      <c r="N67" s="15"/>
      <c r="O67" s="15"/>
      <c r="P67" s="15"/>
      <c r="Q67" s="15"/>
      <c r="R67" s="15"/>
    </row>
    <row r="68" spans="1:18" s="6" customFormat="1" ht="15" customHeight="1">
      <c r="A68" s="15"/>
      <c r="B68" s="15"/>
      <c r="C68" s="15"/>
      <c r="D68" s="15"/>
      <c r="E68" s="15"/>
      <c r="F68" s="15"/>
      <c r="G68" s="15"/>
      <c r="H68" s="15"/>
      <c r="I68" s="15"/>
      <c r="J68" s="15"/>
      <c r="K68" s="15"/>
      <c r="L68" s="15"/>
      <c r="M68" s="15"/>
      <c r="N68" s="15"/>
      <c r="O68" s="15"/>
      <c r="P68" s="15"/>
      <c r="Q68" s="15"/>
      <c r="R68" s="15"/>
    </row>
    <row r="69" spans="1:18" s="6" customFormat="1" ht="15" customHeight="1">
      <c r="A69" s="15"/>
      <c r="B69" s="15"/>
      <c r="C69" s="15"/>
      <c r="D69" s="15"/>
      <c r="E69" s="15"/>
      <c r="F69" s="15"/>
      <c r="G69" s="15"/>
      <c r="H69" s="15"/>
      <c r="I69" s="15"/>
      <c r="J69" s="15"/>
      <c r="K69" s="15"/>
      <c r="L69" s="15"/>
      <c r="M69" s="15"/>
      <c r="N69" s="15"/>
      <c r="O69" s="15"/>
      <c r="P69" s="15"/>
      <c r="Q69" s="15"/>
      <c r="R69" s="15"/>
    </row>
    <row r="70" spans="1:18" s="6" customFormat="1" ht="15" customHeight="1">
      <c r="A70" s="15"/>
      <c r="B70" s="15"/>
      <c r="C70" s="15"/>
      <c r="D70" s="15"/>
      <c r="E70" s="15"/>
      <c r="F70" s="15"/>
      <c r="G70" s="15"/>
      <c r="H70" s="15"/>
      <c r="I70" s="15"/>
      <c r="J70" s="15"/>
      <c r="K70" s="15"/>
      <c r="L70" s="15"/>
      <c r="M70" s="15"/>
      <c r="N70" s="15"/>
      <c r="O70" s="15"/>
      <c r="P70" s="15"/>
      <c r="Q70" s="15"/>
      <c r="R70" s="15"/>
    </row>
    <row r="71" spans="1:18" s="6" customFormat="1" ht="15" customHeight="1">
      <c r="A71" s="15"/>
      <c r="B71" s="15"/>
      <c r="C71" s="15"/>
      <c r="D71" s="15"/>
      <c r="E71" s="15"/>
      <c r="F71" s="15"/>
      <c r="G71" s="15"/>
      <c r="H71" s="15"/>
      <c r="I71" s="15"/>
      <c r="J71" s="15"/>
      <c r="K71" s="15"/>
      <c r="L71" s="15"/>
      <c r="M71" s="15"/>
      <c r="N71" s="15"/>
      <c r="O71" s="15"/>
      <c r="P71" s="15"/>
      <c r="Q71" s="15"/>
      <c r="R71" s="15"/>
    </row>
    <row r="72" spans="1:18" s="6" customFormat="1" ht="15" customHeight="1">
      <c r="A72" s="15"/>
      <c r="B72" s="15"/>
      <c r="C72" s="15"/>
      <c r="D72" s="15"/>
      <c r="E72" s="15"/>
      <c r="F72" s="15"/>
      <c r="G72" s="15"/>
      <c r="H72" s="15"/>
      <c r="I72" s="15"/>
      <c r="J72" s="15"/>
      <c r="K72" s="15"/>
      <c r="L72" s="15"/>
      <c r="M72" s="15"/>
      <c r="N72" s="15"/>
      <c r="O72" s="15"/>
      <c r="P72" s="15"/>
      <c r="Q72" s="15"/>
      <c r="R72" s="15"/>
    </row>
    <row r="73" spans="1:18" s="6" customFormat="1" ht="15" customHeight="1">
      <c r="A73" s="15"/>
      <c r="B73" s="15"/>
      <c r="C73" s="15"/>
      <c r="D73" s="15"/>
      <c r="E73" s="15"/>
      <c r="F73" s="15"/>
      <c r="G73" s="15"/>
      <c r="H73" s="15"/>
      <c r="I73" s="15"/>
      <c r="J73" s="15"/>
      <c r="K73" s="15"/>
      <c r="L73" s="15"/>
      <c r="M73" s="15"/>
      <c r="N73" s="15"/>
      <c r="O73" s="15"/>
      <c r="P73" s="15"/>
      <c r="Q73" s="15"/>
      <c r="R73" s="15"/>
    </row>
    <row r="74" spans="1:18" s="6" customFormat="1" ht="15" customHeight="1">
      <c r="A74" s="15"/>
      <c r="B74" s="15"/>
      <c r="C74" s="15"/>
      <c r="D74" s="15"/>
      <c r="E74" s="15"/>
      <c r="F74" s="15"/>
      <c r="G74" s="15"/>
      <c r="H74" s="15"/>
      <c r="I74" s="15"/>
      <c r="J74" s="15"/>
      <c r="K74" s="15"/>
      <c r="L74" s="15"/>
      <c r="M74" s="15"/>
      <c r="N74" s="15"/>
      <c r="O74" s="15"/>
      <c r="P74" s="15"/>
      <c r="Q74" s="15"/>
      <c r="R74" s="15"/>
    </row>
    <row r="75" spans="1:18" s="6" customFormat="1" ht="15" customHeight="1">
      <c r="A75" s="15"/>
      <c r="B75" s="15"/>
      <c r="C75" s="15"/>
      <c r="D75" s="15"/>
      <c r="E75" s="15"/>
      <c r="F75" s="15"/>
      <c r="G75" s="15"/>
      <c r="H75" s="15"/>
      <c r="I75" s="15"/>
      <c r="J75" s="15"/>
      <c r="K75" s="15"/>
      <c r="L75" s="15"/>
      <c r="M75" s="15"/>
      <c r="N75" s="15"/>
      <c r="O75" s="15"/>
      <c r="P75" s="15"/>
      <c r="Q75" s="15"/>
      <c r="R75" s="15"/>
    </row>
    <row r="76" spans="1:18" s="6" customFormat="1" ht="15" customHeight="1">
      <c r="A76" s="15"/>
      <c r="B76" s="15"/>
      <c r="C76" s="15"/>
      <c r="D76" s="15"/>
      <c r="E76" s="15"/>
      <c r="F76" s="15"/>
      <c r="G76" s="15"/>
      <c r="H76" s="15"/>
      <c r="I76" s="15"/>
      <c r="J76" s="15"/>
      <c r="K76" s="15"/>
      <c r="L76" s="15"/>
      <c r="M76" s="15"/>
      <c r="N76" s="15"/>
      <c r="O76" s="15"/>
      <c r="P76" s="15"/>
      <c r="Q76" s="15"/>
      <c r="R76" s="15"/>
    </row>
    <row r="77" spans="1:18" s="6" customFormat="1" ht="15" customHeight="1">
      <c r="A77" s="15"/>
      <c r="B77" s="15"/>
      <c r="C77" s="15"/>
      <c r="D77" s="15"/>
      <c r="E77" s="15"/>
      <c r="F77" s="15"/>
      <c r="G77" s="15"/>
      <c r="H77" s="15"/>
      <c r="I77" s="15"/>
      <c r="J77" s="15"/>
      <c r="K77" s="15"/>
      <c r="L77" s="15"/>
      <c r="M77" s="15"/>
      <c r="N77" s="15"/>
      <c r="O77" s="15"/>
      <c r="P77" s="15"/>
      <c r="Q77" s="15"/>
      <c r="R77" s="15"/>
    </row>
    <row r="78" spans="1:18" s="6" customFormat="1" ht="15" customHeight="1">
      <c r="A78" s="15"/>
      <c r="B78" s="15"/>
      <c r="C78" s="15"/>
      <c r="D78" s="15"/>
      <c r="E78" s="15"/>
      <c r="F78" s="15"/>
      <c r="G78" s="15"/>
      <c r="H78" s="15"/>
      <c r="I78" s="15"/>
      <c r="J78" s="15"/>
      <c r="K78" s="15"/>
      <c r="L78" s="15"/>
      <c r="M78" s="15"/>
      <c r="N78" s="15"/>
      <c r="O78" s="15"/>
      <c r="P78" s="15"/>
      <c r="Q78" s="15"/>
      <c r="R78" s="15"/>
    </row>
    <row r="79" spans="1:18" s="6" customFormat="1" ht="15" customHeight="1">
      <c r="A79" s="15"/>
      <c r="B79" s="15"/>
      <c r="C79" s="15"/>
      <c r="D79" s="15"/>
      <c r="E79" s="15"/>
      <c r="F79" s="15"/>
      <c r="G79" s="15"/>
      <c r="H79" s="15"/>
      <c r="I79" s="15"/>
      <c r="J79" s="15"/>
      <c r="K79" s="15"/>
      <c r="L79" s="15"/>
      <c r="M79" s="15"/>
      <c r="N79" s="15"/>
      <c r="O79" s="15"/>
      <c r="P79" s="15"/>
      <c r="Q79" s="15"/>
      <c r="R79" s="15"/>
    </row>
    <row r="80" spans="1:18" s="6" customFormat="1" ht="15" customHeight="1">
      <c r="A80" s="15"/>
      <c r="B80" s="15"/>
      <c r="C80" s="15"/>
      <c r="D80" s="15"/>
      <c r="E80" s="15"/>
      <c r="F80" s="15"/>
      <c r="G80" s="15"/>
      <c r="H80" s="15"/>
      <c r="I80" s="15"/>
      <c r="J80" s="15"/>
      <c r="K80" s="15"/>
      <c r="L80" s="15"/>
      <c r="M80" s="15"/>
      <c r="N80" s="15"/>
      <c r="O80" s="15"/>
      <c r="P80" s="15"/>
      <c r="Q80" s="15"/>
      <c r="R80" s="15"/>
    </row>
    <row r="81" spans="1:18" s="6" customFormat="1" ht="15" customHeight="1">
      <c r="A81" s="15"/>
      <c r="B81" s="15"/>
      <c r="C81" s="15"/>
      <c r="D81" s="15"/>
      <c r="E81" s="15"/>
      <c r="F81" s="15"/>
      <c r="G81" s="15"/>
      <c r="H81" s="15"/>
      <c r="I81" s="15"/>
      <c r="J81" s="15"/>
      <c r="K81" s="15"/>
      <c r="L81" s="15"/>
      <c r="M81" s="15"/>
      <c r="N81" s="15"/>
      <c r="O81" s="15"/>
      <c r="P81" s="15"/>
      <c r="Q81" s="15"/>
      <c r="R81" s="15"/>
    </row>
    <row r="82" spans="1:18" s="6" customFormat="1" ht="15" customHeight="1">
      <c r="A82" s="15"/>
      <c r="B82" s="15"/>
      <c r="C82" s="15"/>
      <c r="D82" s="15"/>
      <c r="E82" s="15"/>
      <c r="F82" s="15"/>
      <c r="G82" s="15"/>
      <c r="H82" s="15"/>
      <c r="I82" s="15"/>
      <c r="J82" s="15"/>
      <c r="K82" s="15"/>
      <c r="L82" s="15"/>
      <c r="M82" s="15"/>
      <c r="N82" s="15"/>
      <c r="O82" s="15"/>
      <c r="P82" s="15"/>
      <c r="Q82" s="15"/>
      <c r="R82" s="15"/>
    </row>
    <row r="83" spans="1:18" s="6" customFormat="1" ht="15" customHeight="1">
      <c r="A83" s="15"/>
      <c r="B83" s="15"/>
      <c r="C83" s="15"/>
      <c r="D83" s="15"/>
      <c r="E83" s="15"/>
      <c r="F83" s="15"/>
      <c r="G83" s="15"/>
      <c r="H83" s="15"/>
      <c r="I83" s="15"/>
      <c r="J83" s="15"/>
      <c r="K83" s="15"/>
      <c r="L83" s="15"/>
      <c r="M83" s="15"/>
      <c r="N83" s="15"/>
      <c r="O83" s="15"/>
      <c r="P83" s="15"/>
      <c r="Q83" s="15"/>
      <c r="R83" s="15"/>
    </row>
    <row r="84" spans="1:18" s="6" customFormat="1" ht="15" customHeight="1">
      <c r="A84" s="15"/>
      <c r="B84" s="15"/>
      <c r="C84" s="15"/>
      <c r="D84" s="15"/>
      <c r="E84" s="15"/>
      <c r="F84" s="15"/>
      <c r="G84" s="15"/>
      <c r="H84" s="15"/>
      <c r="I84" s="15"/>
      <c r="J84" s="15"/>
      <c r="K84" s="15"/>
      <c r="L84" s="15"/>
      <c r="M84" s="15"/>
      <c r="N84" s="15"/>
      <c r="O84" s="15"/>
      <c r="P84" s="15"/>
      <c r="Q84" s="15"/>
      <c r="R84" s="15"/>
    </row>
    <row r="85" spans="1:18" s="6" customFormat="1" ht="15" customHeight="1">
      <c r="A85" s="15"/>
      <c r="B85" s="15"/>
      <c r="C85" s="15"/>
      <c r="D85" s="15"/>
      <c r="E85" s="15"/>
      <c r="F85" s="15"/>
      <c r="G85" s="15"/>
      <c r="H85" s="15"/>
      <c r="I85" s="15"/>
      <c r="J85" s="15"/>
      <c r="K85" s="15"/>
      <c r="L85" s="15"/>
      <c r="M85" s="15"/>
      <c r="N85" s="15"/>
      <c r="O85" s="15"/>
      <c r="P85" s="15"/>
      <c r="Q85" s="15"/>
      <c r="R85" s="15"/>
    </row>
    <row r="86" spans="1:18" s="6" customFormat="1" ht="15" customHeight="1">
      <c r="A86" s="15"/>
      <c r="B86" s="15"/>
      <c r="C86" s="15"/>
      <c r="D86" s="15"/>
      <c r="E86" s="15"/>
      <c r="F86" s="15"/>
      <c r="G86" s="15"/>
      <c r="H86" s="15"/>
      <c r="I86" s="15"/>
      <c r="J86" s="15"/>
      <c r="K86" s="15"/>
      <c r="L86" s="15"/>
      <c r="M86" s="15"/>
      <c r="N86" s="15"/>
      <c r="O86" s="15"/>
      <c r="P86" s="15"/>
      <c r="Q86" s="15"/>
      <c r="R86" s="15"/>
    </row>
    <row r="87" spans="1:18" s="6" customFormat="1" ht="15" customHeight="1">
      <c r="A87" s="15"/>
      <c r="B87" s="15"/>
      <c r="C87" s="15"/>
      <c r="D87" s="15"/>
      <c r="E87" s="15"/>
      <c r="F87" s="15"/>
      <c r="G87" s="15"/>
      <c r="H87" s="15"/>
      <c r="I87" s="15"/>
      <c r="J87" s="15"/>
      <c r="K87" s="15"/>
      <c r="L87" s="15"/>
      <c r="M87" s="15"/>
      <c r="N87" s="15"/>
      <c r="O87" s="15"/>
      <c r="P87" s="15"/>
      <c r="Q87" s="15"/>
      <c r="R87" s="15"/>
    </row>
    <row r="88" spans="1:18" s="6" customFormat="1" ht="15" customHeight="1">
      <c r="A88" s="15"/>
      <c r="B88" s="15"/>
      <c r="C88" s="15"/>
      <c r="D88" s="15"/>
      <c r="E88" s="15"/>
      <c r="F88" s="15"/>
      <c r="G88" s="15"/>
      <c r="H88" s="15"/>
      <c r="I88" s="15"/>
      <c r="J88" s="15"/>
      <c r="K88" s="15"/>
      <c r="L88" s="15"/>
      <c r="M88" s="15"/>
      <c r="N88" s="15"/>
      <c r="O88" s="15"/>
      <c r="P88" s="15"/>
      <c r="Q88" s="15"/>
      <c r="R88" s="15"/>
    </row>
    <row r="89" spans="1:18" s="6" customFormat="1" ht="15" customHeight="1">
      <c r="A89" s="15"/>
      <c r="B89" s="15"/>
      <c r="C89" s="15"/>
      <c r="D89" s="15"/>
      <c r="E89" s="15"/>
      <c r="F89" s="15"/>
      <c r="G89" s="15"/>
      <c r="H89" s="15"/>
      <c r="I89" s="15"/>
      <c r="J89" s="15"/>
      <c r="K89" s="15"/>
      <c r="L89" s="15"/>
      <c r="M89" s="15"/>
      <c r="N89" s="15"/>
      <c r="O89" s="15"/>
      <c r="P89" s="15"/>
      <c r="Q89" s="15"/>
      <c r="R89" s="15"/>
    </row>
    <row r="90" spans="1:18" s="6" customFormat="1" ht="15" customHeight="1">
      <c r="A90" s="15"/>
      <c r="B90" s="15"/>
      <c r="C90" s="15"/>
      <c r="D90" s="15"/>
      <c r="E90" s="15"/>
      <c r="F90" s="15"/>
      <c r="G90" s="15"/>
      <c r="H90" s="15"/>
      <c r="I90" s="15"/>
      <c r="J90" s="15"/>
      <c r="K90" s="15"/>
      <c r="L90" s="15"/>
      <c r="M90" s="15"/>
      <c r="N90" s="15"/>
      <c r="O90" s="15"/>
      <c r="P90" s="15"/>
      <c r="Q90" s="15"/>
      <c r="R90" s="15"/>
    </row>
    <row r="91" spans="1:18" s="6" customFormat="1" ht="15" customHeight="1">
      <c r="A91" s="15"/>
      <c r="B91" s="15"/>
      <c r="C91" s="15"/>
      <c r="D91" s="15"/>
      <c r="E91" s="15"/>
      <c r="F91" s="15"/>
      <c r="G91" s="15"/>
      <c r="H91" s="15"/>
      <c r="I91" s="15"/>
      <c r="J91" s="15"/>
      <c r="K91" s="15"/>
      <c r="L91" s="15"/>
      <c r="M91" s="15"/>
      <c r="N91" s="15"/>
      <c r="O91" s="15"/>
      <c r="P91" s="15"/>
      <c r="Q91" s="15"/>
      <c r="R91" s="15"/>
    </row>
    <row r="92" spans="1:18" s="6" customFormat="1" ht="15" customHeight="1">
      <c r="A92" s="15"/>
      <c r="B92" s="15"/>
      <c r="C92" s="15"/>
      <c r="D92" s="15"/>
      <c r="E92" s="15"/>
      <c r="F92" s="15"/>
      <c r="G92" s="15"/>
      <c r="H92" s="15"/>
      <c r="I92" s="15"/>
      <c r="J92" s="15"/>
      <c r="K92" s="15"/>
      <c r="L92" s="15"/>
      <c r="M92" s="15"/>
      <c r="N92" s="15"/>
      <c r="O92" s="15"/>
      <c r="P92" s="15"/>
      <c r="Q92" s="15"/>
      <c r="R92" s="15"/>
    </row>
    <row r="93" spans="1:18" s="6" customFormat="1" ht="15" customHeight="1">
      <c r="A93" s="15"/>
      <c r="B93" s="15"/>
      <c r="C93" s="15"/>
      <c r="D93" s="15"/>
      <c r="E93" s="15"/>
      <c r="F93" s="15"/>
      <c r="G93" s="15"/>
      <c r="H93" s="15"/>
      <c r="I93" s="15"/>
      <c r="J93" s="15"/>
      <c r="K93" s="15"/>
      <c r="L93" s="15"/>
      <c r="M93" s="15"/>
      <c r="N93" s="15"/>
      <c r="O93" s="15"/>
      <c r="P93" s="15"/>
      <c r="Q93" s="15"/>
      <c r="R93" s="15"/>
    </row>
    <row r="94" spans="1:18" s="6" customFormat="1" ht="15" customHeight="1">
      <c r="A94" s="15"/>
      <c r="B94" s="15"/>
      <c r="C94" s="15"/>
      <c r="D94" s="15"/>
      <c r="E94" s="15"/>
      <c r="F94" s="15"/>
      <c r="G94" s="15"/>
      <c r="H94" s="15"/>
      <c r="I94" s="15"/>
      <c r="J94" s="15"/>
      <c r="K94" s="15"/>
      <c r="L94" s="15"/>
      <c r="M94" s="15"/>
      <c r="N94" s="15"/>
      <c r="O94" s="15"/>
      <c r="P94" s="15"/>
      <c r="Q94" s="15"/>
      <c r="R94" s="15"/>
    </row>
    <row r="95" spans="1:18" s="6" customFormat="1" ht="15" customHeight="1">
      <c r="A95" s="15"/>
      <c r="B95" s="15"/>
      <c r="C95" s="15"/>
      <c r="D95" s="15"/>
      <c r="E95" s="15"/>
      <c r="F95" s="15"/>
      <c r="G95" s="15"/>
      <c r="H95" s="15"/>
      <c r="I95" s="15"/>
      <c r="J95" s="15"/>
      <c r="K95" s="15"/>
      <c r="L95" s="15"/>
      <c r="M95" s="15"/>
      <c r="N95" s="15"/>
      <c r="O95" s="15"/>
      <c r="P95" s="15"/>
      <c r="Q95" s="15"/>
      <c r="R95" s="15"/>
    </row>
    <row r="96" spans="1:18" s="6" customFormat="1" ht="15" customHeight="1">
      <c r="A96" s="15"/>
      <c r="B96" s="15"/>
      <c r="C96" s="15"/>
      <c r="D96" s="15"/>
      <c r="E96" s="15"/>
      <c r="F96" s="15"/>
      <c r="G96" s="15"/>
      <c r="H96" s="15"/>
      <c r="I96" s="15"/>
      <c r="J96" s="15"/>
      <c r="K96" s="15"/>
      <c r="L96" s="15"/>
      <c r="M96" s="15"/>
      <c r="N96" s="15"/>
      <c r="O96" s="15"/>
      <c r="P96" s="15"/>
      <c r="Q96" s="15"/>
      <c r="R96" s="15"/>
    </row>
    <row r="97" spans="1:18" s="6" customFormat="1" ht="15" customHeight="1">
      <c r="A97" s="15"/>
      <c r="B97" s="15"/>
      <c r="C97" s="15"/>
      <c r="D97" s="15"/>
      <c r="E97" s="15"/>
      <c r="F97" s="15"/>
      <c r="G97" s="15"/>
      <c r="H97" s="15"/>
      <c r="I97" s="15"/>
      <c r="J97" s="15"/>
      <c r="K97" s="15"/>
      <c r="L97" s="15"/>
      <c r="M97" s="15"/>
      <c r="N97" s="15"/>
      <c r="O97" s="15"/>
      <c r="P97" s="15"/>
      <c r="Q97" s="15"/>
      <c r="R97" s="15"/>
    </row>
    <row r="98" spans="1:18" s="6" customFormat="1" ht="15" customHeight="1">
      <c r="A98" s="15"/>
      <c r="B98" s="15"/>
      <c r="C98" s="15"/>
      <c r="D98" s="15"/>
      <c r="E98" s="15"/>
      <c r="F98" s="15"/>
      <c r="G98" s="15"/>
      <c r="H98" s="15"/>
      <c r="I98" s="15"/>
      <c r="J98" s="15"/>
      <c r="K98" s="15"/>
      <c r="L98" s="15"/>
      <c r="M98" s="15"/>
      <c r="N98" s="15"/>
      <c r="O98" s="15"/>
      <c r="P98" s="15"/>
      <c r="Q98" s="15"/>
      <c r="R98" s="15"/>
    </row>
    <row r="99" spans="1:18" s="6" customFormat="1" ht="15" customHeight="1">
      <c r="A99" s="15"/>
      <c r="B99" s="15"/>
      <c r="C99" s="15"/>
      <c r="D99" s="15"/>
      <c r="E99" s="15"/>
      <c r="F99" s="15"/>
      <c r="G99" s="15"/>
      <c r="H99" s="15"/>
      <c r="I99" s="15"/>
      <c r="J99" s="15"/>
      <c r="K99" s="15"/>
      <c r="L99" s="15"/>
      <c r="M99" s="15"/>
      <c r="N99" s="15"/>
      <c r="O99" s="15"/>
      <c r="P99" s="15"/>
      <c r="Q99" s="15"/>
      <c r="R99" s="15"/>
    </row>
    <row r="100" spans="1:18" s="6" customFormat="1" ht="15" customHeight="1">
      <c r="A100" s="15"/>
      <c r="B100" s="15"/>
      <c r="C100" s="15"/>
      <c r="D100" s="15"/>
      <c r="E100" s="15"/>
      <c r="F100" s="15"/>
      <c r="G100" s="15"/>
      <c r="H100" s="15"/>
      <c r="I100" s="15"/>
      <c r="J100" s="15"/>
      <c r="K100" s="15"/>
      <c r="L100" s="15"/>
      <c r="M100" s="15"/>
      <c r="N100" s="15"/>
      <c r="O100" s="15"/>
      <c r="P100" s="15"/>
      <c r="Q100" s="15"/>
      <c r="R100" s="15"/>
    </row>
    <row r="101" spans="1:18" s="6" customFormat="1" ht="15" customHeight="1">
      <c r="A101" s="15"/>
      <c r="B101" s="15"/>
      <c r="C101" s="15"/>
      <c r="D101" s="15"/>
      <c r="E101" s="15"/>
      <c r="F101" s="15"/>
      <c r="G101" s="15"/>
      <c r="H101" s="15"/>
      <c r="I101" s="15"/>
      <c r="J101" s="15"/>
      <c r="K101" s="15"/>
      <c r="L101" s="15"/>
      <c r="M101" s="15"/>
      <c r="N101" s="15"/>
      <c r="O101" s="15"/>
      <c r="P101" s="15"/>
      <c r="Q101" s="15"/>
      <c r="R101" s="15"/>
    </row>
    <row r="102" spans="1:18" s="6" customFormat="1" ht="15" customHeight="1">
      <c r="A102" s="15"/>
      <c r="B102" s="15"/>
      <c r="C102" s="15"/>
      <c r="D102" s="15"/>
      <c r="E102" s="15"/>
      <c r="F102" s="15"/>
      <c r="G102" s="15"/>
      <c r="H102" s="15"/>
      <c r="I102" s="15"/>
      <c r="J102" s="15"/>
      <c r="K102" s="15"/>
      <c r="L102" s="15"/>
      <c r="M102" s="15"/>
      <c r="N102" s="15"/>
      <c r="O102" s="15"/>
      <c r="P102" s="15"/>
      <c r="Q102" s="15"/>
      <c r="R102" s="15"/>
    </row>
    <row r="103" spans="1:18" s="6" customFormat="1" ht="15" customHeight="1">
      <c r="A103" s="15"/>
      <c r="B103" s="15"/>
      <c r="C103" s="15"/>
      <c r="D103" s="15"/>
      <c r="E103" s="15"/>
      <c r="F103" s="15"/>
      <c r="G103" s="15"/>
      <c r="H103" s="15"/>
      <c r="I103" s="15"/>
      <c r="J103" s="15"/>
      <c r="K103" s="15"/>
      <c r="L103" s="15"/>
      <c r="M103" s="15"/>
      <c r="N103" s="15"/>
      <c r="O103" s="15"/>
      <c r="P103" s="15"/>
      <c r="Q103" s="15"/>
      <c r="R103" s="15"/>
    </row>
    <row r="104" spans="1:18" s="6" customFormat="1" ht="15" customHeight="1">
      <c r="A104" s="15"/>
      <c r="B104" s="15"/>
      <c r="C104" s="15"/>
      <c r="D104" s="15"/>
      <c r="E104" s="15"/>
      <c r="F104" s="15"/>
      <c r="G104" s="15"/>
      <c r="H104" s="15"/>
      <c r="I104" s="15"/>
      <c r="J104" s="15"/>
      <c r="K104" s="15"/>
      <c r="L104" s="15"/>
      <c r="M104" s="15"/>
      <c r="N104" s="15"/>
      <c r="O104" s="15"/>
      <c r="P104" s="15"/>
      <c r="Q104" s="15"/>
      <c r="R104" s="15"/>
    </row>
    <row r="105" spans="1:18" s="6" customFormat="1" ht="15" customHeight="1">
      <c r="A105" s="15"/>
      <c r="B105" s="15"/>
      <c r="C105" s="15"/>
      <c r="D105" s="15"/>
      <c r="E105" s="15"/>
      <c r="F105" s="15"/>
      <c r="G105" s="15"/>
      <c r="H105" s="15"/>
      <c r="I105" s="15"/>
      <c r="J105" s="15"/>
      <c r="K105" s="15"/>
      <c r="L105" s="15"/>
      <c r="M105" s="15"/>
      <c r="N105" s="15"/>
      <c r="O105" s="15"/>
      <c r="P105" s="15"/>
      <c r="Q105" s="15"/>
      <c r="R105" s="15"/>
    </row>
    <row r="106" spans="1:18" s="6" customFormat="1" ht="15" customHeight="1">
      <c r="A106" s="15"/>
      <c r="B106" s="15"/>
      <c r="C106" s="15"/>
      <c r="D106" s="15"/>
      <c r="E106" s="15"/>
      <c r="F106" s="15"/>
      <c r="G106" s="15"/>
      <c r="H106" s="15"/>
      <c r="I106" s="15"/>
      <c r="J106" s="15"/>
      <c r="K106" s="15"/>
      <c r="L106" s="15"/>
      <c r="M106" s="15"/>
      <c r="N106" s="15"/>
      <c r="O106" s="15"/>
      <c r="P106" s="15"/>
      <c r="Q106" s="15"/>
      <c r="R106" s="15"/>
    </row>
    <row r="107" spans="1:18" s="6" customFormat="1" ht="15" customHeight="1">
      <c r="A107" s="15"/>
      <c r="B107" s="15"/>
      <c r="C107" s="15"/>
      <c r="D107" s="15"/>
      <c r="E107" s="15"/>
      <c r="F107" s="15"/>
      <c r="G107" s="15"/>
      <c r="H107" s="15"/>
      <c r="I107" s="15"/>
      <c r="J107" s="15"/>
      <c r="K107" s="15"/>
      <c r="L107" s="15"/>
      <c r="M107" s="15"/>
      <c r="N107" s="15"/>
      <c r="O107" s="15"/>
      <c r="P107" s="15"/>
      <c r="Q107" s="15"/>
      <c r="R107" s="15"/>
    </row>
    <row r="108" spans="1:18" s="6" customFormat="1" ht="15" customHeight="1">
      <c r="A108" s="15"/>
      <c r="B108" s="15"/>
      <c r="C108" s="15"/>
      <c r="D108" s="15"/>
      <c r="E108" s="15"/>
      <c r="F108" s="15"/>
      <c r="G108" s="15"/>
      <c r="H108" s="15"/>
      <c r="I108" s="15"/>
      <c r="J108" s="15"/>
      <c r="K108" s="15"/>
      <c r="L108" s="15"/>
      <c r="M108" s="15"/>
      <c r="N108" s="15"/>
      <c r="O108" s="15"/>
      <c r="P108" s="15"/>
      <c r="Q108" s="15"/>
      <c r="R108" s="15"/>
    </row>
    <row r="109" spans="1:18" s="6" customFormat="1" ht="15" customHeight="1">
      <c r="A109" s="15"/>
      <c r="B109" s="15"/>
      <c r="C109" s="15"/>
      <c r="D109" s="15"/>
      <c r="E109" s="15"/>
      <c r="F109" s="15"/>
      <c r="G109" s="15"/>
      <c r="H109" s="15"/>
      <c r="I109" s="15"/>
      <c r="J109" s="15"/>
      <c r="K109" s="15"/>
      <c r="L109" s="15"/>
      <c r="M109" s="15"/>
      <c r="N109" s="15"/>
      <c r="O109" s="15"/>
      <c r="P109" s="15"/>
      <c r="Q109" s="15"/>
      <c r="R109" s="15"/>
    </row>
    <row r="110" spans="1:18" s="6" customFormat="1" ht="15" customHeight="1">
      <c r="A110" s="15"/>
      <c r="B110" s="15"/>
      <c r="C110" s="15"/>
      <c r="D110" s="15"/>
      <c r="E110" s="15"/>
      <c r="F110" s="15"/>
      <c r="G110" s="15"/>
      <c r="H110" s="15"/>
      <c r="I110" s="15"/>
      <c r="J110" s="15"/>
      <c r="K110" s="15"/>
      <c r="L110" s="15"/>
      <c r="M110" s="15"/>
      <c r="N110" s="15"/>
      <c r="O110" s="15"/>
      <c r="P110" s="15"/>
      <c r="Q110" s="15"/>
      <c r="R110" s="15"/>
    </row>
    <row r="111" spans="1:18" s="6" customFormat="1" ht="15" customHeight="1">
      <c r="A111" s="15"/>
      <c r="B111" s="15"/>
      <c r="C111" s="15"/>
      <c r="D111" s="15"/>
      <c r="E111" s="15"/>
      <c r="F111" s="15"/>
      <c r="G111" s="15"/>
      <c r="H111" s="15"/>
      <c r="I111" s="15"/>
      <c r="J111" s="15"/>
      <c r="K111" s="15"/>
      <c r="L111" s="15"/>
      <c r="M111" s="15"/>
      <c r="N111" s="15"/>
      <c r="O111" s="15"/>
      <c r="P111" s="15"/>
      <c r="Q111" s="15"/>
      <c r="R111" s="15"/>
    </row>
    <row r="112" spans="1:18" s="6" customFormat="1" ht="15" customHeight="1">
      <c r="A112" s="15"/>
      <c r="B112" s="15"/>
      <c r="C112" s="15"/>
      <c r="D112" s="15"/>
      <c r="E112" s="15"/>
      <c r="F112" s="15"/>
      <c r="G112" s="15"/>
      <c r="H112" s="15"/>
      <c r="I112" s="15"/>
      <c r="J112" s="15"/>
      <c r="K112" s="15"/>
      <c r="L112" s="15"/>
      <c r="M112" s="15"/>
      <c r="N112" s="15"/>
      <c r="O112" s="15"/>
      <c r="P112" s="15"/>
      <c r="Q112" s="15"/>
      <c r="R112" s="15"/>
    </row>
    <row r="113" spans="1:18" s="6" customFormat="1" ht="15" customHeight="1">
      <c r="A113" s="15"/>
      <c r="B113" s="15"/>
      <c r="C113" s="15"/>
      <c r="D113" s="15"/>
      <c r="E113" s="15"/>
      <c r="F113" s="15"/>
      <c r="G113" s="15"/>
      <c r="H113" s="15"/>
      <c r="I113" s="15"/>
      <c r="J113" s="15"/>
      <c r="K113" s="15"/>
      <c r="L113" s="15"/>
      <c r="M113" s="15"/>
      <c r="N113" s="15"/>
      <c r="O113" s="15"/>
      <c r="P113" s="15"/>
      <c r="Q113" s="15"/>
      <c r="R113" s="15"/>
    </row>
    <row r="114" spans="1:18" s="6" customFormat="1" ht="15" customHeight="1">
      <c r="A114" s="15"/>
      <c r="B114" s="15"/>
      <c r="C114" s="15"/>
      <c r="D114" s="15"/>
      <c r="E114" s="15"/>
      <c r="F114" s="15"/>
      <c r="G114" s="15"/>
      <c r="H114" s="15"/>
      <c r="I114" s="15"/>
      <c r="J114" s="15"/>
      <c r="K114" s="15"/>
      <c r="L114" s="15"/>
      <c r="M114" s="15"/>
      <c r="N114" s="15"/>
      <c r="O114" s="15"/>
      <c r="P114" s="15"/>
      <c r="Q114" s="15"/>
      <c r="R114" s="15"/>
    </row>
    <row r="115" spans="1:18" s="6" customFormat="1" ht="15" customHeight="1">
      <c r="A115" s="15"/>
      <c r="B115" s="15"/>
      <c r="C115" s="15"/>
      <c r="D115" s="15"/>
      <c r="E115" s="15"/>
      <c r="F115" s="15"/>
      <c r="G115" s="15"/>
      <c r="H115" s="15"/>
      <c r="I115" s="15"/>
      <c r="J115" s="15"/>
      <c r="K115" s="15"/>
      <c r="L115" s="15"/>
      <c r="M115" s="15"/>
      <c r="N115" s="15"/>
      <c r="O115" s="15"/>
      <c r="P115" s="15"/>
      <c r="Q115" s="15"/>
      <c r="R115" s="15"/>
    </row>
    <row r="116" spans="1:18" s="6" customFormat="1" ht="15" customHeight="1">
      <c r="A116" s="15"/>
      <c r="B116" s="15"/>
      <c r="C116" s="15"/>
      <c r="D116" s="15"/>
      <c r="E116" s="15"/>
      <c r="F116" s="15"/>
      <c r="G116" s="15"/>
      <c r="H116" s="15"/>
      <c r="I116" s="15"/>
      <c r="J116" s="15"/>
      <c r="K116" s="15"/>
      <c r="L116" s="15"/>
      <c r="M116" s="15"/>
      <c r="N116" s="15"/>
      <c r="O116" s="15"/>
      <c r="P116" s="15"/>
      <c r="Q116" s="15"/>
      <c r="R116" s="15"/>
    </row>
    <row r="117" spans="1:18" s="6" customFormat="1" ht="15" customHeight="1">
      <c r="A117" s="15"/>
      <c r="B117" s="15"/>
      <c r="C117" s="15"/>
      <c r="D117" s="15"/>
      <c r="E117" s="15"/>
      <c r="F117" s="15"/>
      <c r="G117" s="15"/>
      <c r="H117" s="15"/>
      <c r="I117" s="15"/>
      <c r="J117" s="15"/>
      <c r="K117" s="15"/>
      <c r="L117" s="15"/>
      <c r="M117" s="15"/>
      <c r="N117" s="15"/>
      <c r="O117" s="15"/>
      <c r="P117" s="15"/>
      <c r="Q117" s="15"/>
      <c r="R117" s="15"/>
    </row>
    <row r="118" spans="1:18" s="6" customFormat="1" ht="15" customHeight="1">
      <c r="A118" s="15"/>
      <c r="B118" s="15"/>
      <c r="C118" s="15"/>
      <c r="D118" s="15"/>
      <c r="E118" s="15"/>
      <c r="F118" s="15"/>
      <c r="G118" s="15"/>
      <c r="H118" s="15"/>
      <c r="I118" s="15"/>
      <c r="J118" s="15"/>
      <c r="K118" s="15"/>
      <c r="L118" s="15"/>
      <c r="M118" s="15"/>
      <c r="N118" s="15"/>
      <c r="O118" s="15"/>
      <c r="P118" s="15"/>
      <c r="Q118" s="15"/>
      <c r="R118" s="15"/>
    </row>
    <row r="119" spans="1:18" s="6" customFormat="1" ht="15" customHeight="1">
      <c r="A119" s="15"/>
      <c r="B119" s="15"/>
      <c r="C119" s="15"/>
      <c r="D119" s="15"/>
      <c r="E119" s="15"/>
      <c r="F119" s="15"/>
      <c r="G119" s="15"/>
      <c r="H119" s="15"/>
      <c r="I119" s="15"/>
      <c r="J119" s="15"/>
      <c r="K119" s="15"/>
      <c r="L119" s="15"/>
      <c r="M119" s="15"/>
      <c r="N119" s="15"/>
      <c r="O119" s="15"/>
      <c r="P119" s="15"/>
      <c r="Q119" s="15"/>
      <c r="R119" s="15"/>
    </row>
    <row r="120" spans="1:18" s="6" customFormat="1" ht="15" customHeight="1">
      <c r="A120" s="15"/>
      <c r="B120" s="15"/>
      <c r="C120" s="15"/>
      <c r="D120" s="15"/>
      <c r="E120" s="15"/>
      <c r="F120" s="15"/>
      <c r="G120" s="15"/>
      <c r="H120" s="15"/>
      <c r="I120" s="15"/>
      <c r="J120" s="15"/>
      <c r="K120" s="15"/>
      <c r="L120" s="15"/>
      <c r="M120" s="15"/>
      <c r="N120" s="15"/>
      <c r="O120" s="15"/>
      <c r="P120" s="15"/>
      <c r="Q120" s="15"/>
      <c r="R120" s="15"/>
    </row>
    <row r="121" spans="1:18" s="6" customFormat="1" ht="15" customHeight="1">
      <c r="A121" s="15"/>
      <c r="B121" s="15"/>
      <c r="C121" s="15"/>
      <c r="D121" s="15"/>
      <c r="E121" s="15"/>
      <c r="F121" s="15"/>
      <c r="G121" s="15"/>
      <c r="H121" s="15"/>
      <c r="I121" s="15"/>
      <c r="J121" s="15"/>
      <c r="K121" s="15"/>
      <c r="L121" s="15"/>
      <c r="M121" s="15"/>
      <c r="N121" s="15"/>
      <c r="O121" s="15"/>
      <c r="P121" s="15"/>
      <c r="Q121" s="15"/>
      <c r="R121" s="15"/>
    </row>
    <row r="122" spans="1:18" s="6" customFormat="1" ht="15" customHeight="1">
      <c r="A122" s="15"/>
      <c r="B122" s="15"/>
      <c r="C122" s="15"/>
      <c r="D122" s="15"/>
      <c r="E122" s="15"/>
      <c r="F122" s="15"/>
      <c r="G122" s="15"/>
      <c r="H122" s="15"/>
      <c r="I122" s="15"/>
      <c r="J122" s="15"/>
      <c r="K122" s="15"/>
      <c r="L122" s="15"/>
      <c r="M122" s="15"/>
      <c r="N122" s="15"/>
      <c r="O122" s="15"/>
      <c r="P122" s="15"/>
      <c r="Q122" s="15"/>
      <c r="R122" s="15"/>
    </row>
    <row r="123" spans="1:18" s="6" customFormat="1" ht="15" customHeight="1">
      <c r="A123" s="15"/>
      <c r="B123" s="15"/>
      <c r="C123" s="15"/>
      <c r="D123" s="15"/>
      <c r="E123" s="15"/>
      <c r="F123" s="15"/>
      <c r="G123" s="15"/>
      <c r="H123" s="15"/>
      <c r="I123" s="15"/>
      <c r="J123" s="15"/>
      <c r="K123" s="15"/>
      <c r="L123" s="15"/>
      <c r="M123" s="15"/>
      <c r="N123" s="15"/>
      <c r="O123" s="15"/>
      <c r="P123" s="15"/>
      <c r="Q123" s="15"/>
      <c r="R123" s="15"/>
    </row>
    <row r="124" spans="1:18" s="6" customFormat="1" ht="15" customHeight="1">
      <c r="A124" s="15"/>
      <c r="B124" s="15"/>
      <c r="C124" s="15"/>
      <c r="D124" s="15"/>
      <c r="E124" s="15"/>
      <c r="F124" s="15"/>
      <c r="G124" s="15"/>
      <c r="H124" s="15"/>
      <c r="I124" s="15"/>
      <c r="J124" s="15"/>
      <c r="K124" s="15"/>
      <c r="L124" s="15"/>
      <c r="M124" s="15"/>
      <c r="N124" s="15"/>
      <c r="O124" s="15"/>
      <c r="P124" s="15"/>
      <c r="Q124" s="15"/>
      <c r="R124" s="15"/>
    </row>
    <row r="125" spans="1:18" s="6" customFormat="1" ht="15" customHeight="1">
      <c r="A125" s="15"/>
      <c r="B125" s="15"/>
      <c r="C125" s="15"/>
      <c r="D125" s="15"/>
      <c r="E125" s="15"/>
      <c r="F125" s="15"/>
      <c r="G125" s="15"/>
      <c r="H125" s="15"/>
      <c r="I125" s="15"/>
      <c r="J125" s="15"/>
      <c r="K125" s="15"/>
      <c r="L125" s="15"/>
      <c r="M125" s="15"/>
      <c r="N125" s="15"/>
      <c r="O125" s="15"/>
      <c r="P125" s="15"/>
      <c r="Q125" s="15"/>
      <c r="R125" s="15"/>
    </row>
    <row r="126" spans="1:18" s="6" customFormat="1" ht="15" customHeight="1">
      <c r="A126" s="15"/>
      <c r="B126" s="15"/>
      <c r="C126" s="15"/>
      <c r="D126" s="15"/>
      <c r="E126" s="15"/>
      <c r="F126" s="15"/>
      <c r="G126" s="15"/>
      <c r="H126" s="15"/>
      <c r="I126" s="15"/>
      <c r="J126" s="15"/>
      <c r="K126" s="15"/>
      <c r="L126" s="15"/>
      <c r="M126" s="15"/>
      <c r="N126" s="15"/>
      <c r="O126" s="15"/>
      <c r="P126" s="15"/>
      <c r="Q126" s="15"/>
      <c r="R126" s="15"/>
    </row>
    <row r="127" spans="1:18" s="6" customFormat="1" ht="15" customHeight="1">
      <c r="A127" s="15"/>
      <c r="B127" s="15"/>
      <c r="C127" s="15"/>
      <c r="D127" s="15"/>
      <c r="E127" s="15"/>
      <c r="F127" s="15"/>
      <c r="G127" s="15"/>
      <c r="H127" s="15"/>
      <c r="I127" s="15"/>
      <c r="J127" s="15"/>
      <c r="K127" s="15"/>
      <c r="L127" s="15"/>
      <c r="M127" s="15"/>
      <c r="N127" s="15"/>
      <c r="O127" s="15"/>
      <c r="P127" s="15"/>
      <c r="Q127" s="15"/>
      <c r="R127" s="15"/>
    </row>
    <row r="128" spans="1:18" s="6" customFormat="1" ht="15" customHeight="1">
      <c r="A128" s="15"/>
      <c r="B128" s="15"/>
      <c r="C128" s="15"/>
      <c r="D128" s="15"/>
      <c r="E128" s="15"/>
      <c r="F128" s="15"/>
      <c r="G128" s="15"/>
      <c r="H128" s="15"/>
      <c r="I128" s="15"/>
      <c r="J128" s="15"/>
      <c r="K128" s="15"/>
      <c r="L128" s="15"/>
      <c r="M128" s="15"/>
      <c r="N128" s="15"/>
      <c r="O128" s="15"/>
      <c r="P128" s="15"/>
      <c r="Q128" s="15"/>
      <c r="R128" s="15"/>
    </row>
    <row r="129" spans="1:18" s="6" customFormat="1" ht="15" customHeight="1">
      <c r="A129" s="15"/>
      <c r="B129" s="15"/>
      <c r="C129" s="15"/>
      <c r="D129" s="15"/>
      <c r="E129" s="15"/>
      <c r="F129" s="15"/>
      <c r="G129" s="15"/>
      <c r="H129" s="15"/>
      <c r="I129" s="15"/>
      <c r="J129" s="15"/>
      <c r="K129" s="15"/>
      <c r="L129" s="15"/>
      <c r="M129" s="15"/>
      <c r="N129" s="15"/>
      <c r="O129" s="15"/>
      <c r="P129" s="15"/>
      <c r="Q129" s="15"/>
      <c r="R129" s="15"/>
    </row>
    <row r="130" spans="1:18" s="6" customFormat="1" ht="15" customHeight="1">
      <c r="A130" s="15"/>
      <c r="B130" s="15"/>
      <c r="C130" s="15"/>
      <c r="D130" s="15"/>
      <c r="E130" s="15"/>
      <c r="F130" s="15"/>
      <c r="G130" s="15"/>
      <c r="H130" s="15"/>
      <c r="I130" s="15"/>
      <c r="J130" s="15"/>
      <c r="K130" s="15"/>
      <c r="L130" s="15"/>
      <c r="M130" s="15"/>
      <c r="N130" s="15"/>
      <c r="O130" s="15"/>
      <c r="P130" s="15"/>
      <c r="Q130" s="15"/>
      <c r="R130" s="15"/>
    </row>
    <row r="131" spans="1:18" s="6" customFormat="1" ht="15" customHeight="1">
      <c r="A131" s="15"/>
      <c r="B131" s="15"/>
      <c r="C131" s="15"/>
      <c r="D131" s="15"/>
      <c r="E131" s="15"/>
      <c r="F131" s="15"/>
      <c r="G131" s="15"/>
      <c r="H131" s="15"/>
      <c r="I131" s="15"/>
      <c r="J131" s="15"/>
      <c r="K131" s="15"/>
      <c r="L131" s="15"/>
      <c r="M131" s="15"/>
      <c r="N131" s="15"/>
      <c r="O131" s="15"/>
      <c r="P131" s="15"/>
      <c r="Q131" s="15"/>
      <c r="R131" s="15"/>
    </row>
    <row r="132" spans="1:18" s="6" customFormat="1" ht="15" customHeight="1">
      <c r="A132" s="15"/>
      <c r="B132" s="15"/>
      <c r="C132" s="15"/>
      <c r="D132" s="15"/>
      <c r="E132" s="15"/>
      <c r="F132" s="15"/>
      <c r="G132" s="15"/>
      <c r="H132" s="15"/>
      <c r="I132" s="15"/>
      <c r="J132" s="15"/>
      <c r="K132" s="15"/>
      <c r="L132" s="15"/>
      <c r="M132" s="15"/>
      <c r="N132" s="15"/>
      <c r="O132" s="15"/>
      <c r="P132" s="15"/>
      <c r="Q132" s="15"/>
      <c r="R132" s="15"/>
    </row>
    <row r="133" spans="1:18" s="6" customFormat="1" ht="15" customHeight="1">
      <c r="A133" s="15"/>
      <c r="B133" s="15"/>
      <c r="C133" s="15"/>
      <c r="D133" s="15"/>
      <c r="E133" s="15"/>
      <c r="F133" s="15"/>
      <c r="G133" s="15"/>
      <c r="H133" s="15"/>
      <c r="I133" s="15"/>
      <c r="J133" s="15"/>
      <c r="K133" s="15"/>
      <c r="L133" s="15"/>
      <c r="M133" s="15"/>
      <c r="N133" s="15"/>
      <c r="O133" s="15"/>
      <c r="P133" s="15"/>
      <c r="Q133" s="15"/>
      <c r="R133" s="15"/>
    </row>
    <row r="134" spans="1:18" s="6" customFormat="1" ht="15" customHeight="1">
      <c r="A134" s="15"/>
      <c r="B134" s="15"/>
      <c r="C134" s="15"/>
      <c r="D134" s="15"/>
      <c r="E134" s="15"/>
      <c r="F134" s="15"/>
      <c r="G134" s="15"/>
      <c r="H134" s="15"/>
      <c r="I134" s="15"/>
      <c r="J134" s="15"/>
      <c r="K134" s="15"/>
      <c r="L134" s="15"/>
      <c r="M134" s="15"/>
      <c r="N134" s="15"/>
      <c r="O134" s="15"/>
      <c r="P134" s="15"/>
      <c r="Q134" s="15"/>
      <c r="R134" s="15"/>
    </row>
    <row r="135" spans="1:18" s="6" customFormat="1" ht="15" customHeight="1">
      <c r="A135" s="15"/>
      <c r="B135" s="15"/>
      <c r="C135" s="15"/>
      <c r="D135" s="15"/>
      <c r="E135" s="15"/>
      <c r="F135" s="15"/>
      <c r="G135" s="15"/>
      <c r="H135" s="15"/>
      <c r="I135" s="15"/>
      <c r="J135" s="15"/>
      <c r="K135" s="15"/>
      <c r="L135" s="15"/>
      <c r="M135" s="15"/>
      <c r="N135" s="15"/>
      <c r="O135" s="15"/>
      <c r="P135" s="15"/>
      <c r="Q135" s="15"/>
      <c r="R135" s="15"/>
    </row>
    <row r="136" spans="1:18" s="6" customFormat="1" ht="15" customHeight="1">
      <c r="A136" s="15"/>
      <c r="B136" s="15"/>
      <c r="C136" s="15"/>
      <c r="D136" s="15"/>
      <c r="E136" s="15"/>
      <c r="F136" s="15"/>
      <c r="G136" s="15"/>
      <c r="H136" s="15"/>
      <c r="I136" s="15"/>
      <c r="J136" s="15"/>
      <c r="K136" s="15"/>
      <c r="L136" s="15"/>
      <c r="M136" s="15"/>
      <c r="N136" s="15"/>
      <c r="O136" s="15"/>
      <c r="P136" s="15"/>
      <c r="Q136" s="15"/>
      <c r="R136" s="15"/>
    </row>
    <row r="137" spans="1:18" s="6" customFormat="1" ht="15" customHeight="1">
      <c r="A137" s="15"/>
      <c r="B137" s="15"/>
      <c r="C137" s="15"/>
      <c r="D137" s="15"/>
      <c r="E137" s="15"/>
      <c r="F137" s="15"/>
      <c r="G137" s="15"/>
      <c r="H137" s="15"/>
      <c r="I137" s="15"/>
      <c r="J137" s="15"/>
      <c r="K137" s="15"/>
      <c r="L137" s="15"/>
      <c r="M137" s="15"/>
      <c r="N137" s="15"/>
      <c r="O137" s="15"/>
      <c r="P137" s="15"/>
      <c r="Q137" s="15"/>
      <c r="R137" s="15"/>
    </row>
    <row r="138" spans="1:18" s="6" customFormat="1" ht="15" customHeight="1">
      <c r="A138" s="15"/>
      <c r="B138" s="15"/>
      <c r="C138" s="15"/>
      <c r="D138" s="15"/>
      <c r="E138" s="15"/>
      <c r="F138" s="15"/>
      <c r="G138" s="15"/>
      <c r="H138" s="15"/>
      <c r="I138" s="15"/>
      <c r="J138" s="15"/>
      <c r="K138" s="15"/>
      <c r="L138" s="15"/>
      <c r="M138" s="15"/>
      <c r="N138" s="15"/>
      <c r="O138" s="15"/>
      <c r="P138" s="15"/>
      <c r="Q138" s="15"/>
      <c r="R138" s="15"/>
    </row>
    <row r="139" spans="1:18" s="6" customFormat="1" ht="15" customHeight="1">
      <c r="A139" s="15"/>
      <c r="B139" s="15"/>
      <c r="C139" s="15"/>
      <c r="D139" s="15"/>
      <c r="E139" s="15"/>
      <c r="F139" s="15"/>
      <c r="G139" s="15"/>
      <c r="H139" s="15"/>
      <c r="I139" s="15"/>
      <c r="J139" s="15"/>
      <c r="K139" s="15"/>
      <c r="L139" s="15"/>
      <c r="M139" s="15"/>
      <c r="N139" s="15"/>
      <c r="O139" s="15"/>
      <c r="P139" s="15"/>
      <c r="Q139" s="15"/>
      <c r="R139" s="15"/>
    </row>
    <row r="140" spans="1:18" s="6" customFormat="1" ht="15" customHeight="1">
      <c r="A140" s="15"/>
      <c r="B140" s="15"/>
      <c r="C140" s="15"/>
      <c r="D140" s="15"/>
      <c r="E140" s="15"/>
      <c r="F140" s="15"/>
      <c r="G140" s="15"/>
      <c r="H140" s="15"/>
      <c r="I140" s="15"/>
      <c r="J140" s="15"/>
      <c r="K140" s="15"/>
      <c r="L140" s="15"/>
      <c r="M140" s="15"/>
      <c r="N140" s="15"/>
      <c r="O140" s="15"/>
      <c r="P140" s="15"/>
      <c r="Q140" s="15"/>
      <c r="R140" s="15"/>
    </row>
    <row r="141" spans="1:18" s="6" customFormat="1" ht="15" customHeight="1">
      <c r="A141" s="15"/>
      <c r="B141" s="15"/>
      <c r="C141" s="15"/>
      <c r="D141" s="15"/>
      <c r="E141" s="15"/>
      <c r="F141" s="15"/>
      <c r="G141" s="15"/>
      <c r="H141" s="15"/>
      <c r="I141" s="15"/>
      <c r="J141" s="15"/>
      <c r="K141" s="15"/>
      <c r="L141" s="15"/>
      <c r="M141" s="15"/>
      <c r="N141" s="15"/>
      <c r="O141" s="15"/>
      <c r="P141" s="15"/>
      <c r="Q141" s="15"/>
      <c r="R141" s="15"/>
    </row>
    <row r="142" spans="1:18" s="6" customFormat="1" ht="15" customHeight="1">
      <c r="A142" s="15"/>
      <c r="B142" s="15"/>
      <c r="C142" s="15"/>
      <c r="D142" s="15"/>
      <c r="E142" s="15"/>
      <c r="F142" s="15"/>
      <c r="G142" s="15"/>
      <c r="H142" s="15"/>
      <c r="I142" s="15"/>
      <c r="J142" s="15"/>
      <c r="K142" s="15"/>
      <c r="L142" s="15"/>
      <c r="M142" s="15"/>
      <c r="N142" s="15"/>
      <c r="O142" s="15"/>
      <c r="P142" s="15"/>
      <c r="Q142" s="15"/>
      <c r="R142" s="15"/>
    </row>
    <row r="143" spans="1:18" s="6" customFormat="1" ht="15" customHeight="1">
      <c r="A143" s="15"/>
      <c r="B143" s="15"/>
      <c r="C143" s="15"/>
      <c r="D143" s="15"/>
      <c r="E143" s="15"/>
      <c r="F143" s="15"/>
      <c r="G143" s="15"/>
      <c r="H143" s="15"/>
      <c r="I143" s="15"/>
      <c r="J143" s="15"/>
      <c r="K143" s="15"/>
      <c r="L143" s="15"/>
      <c r="M143" s="15"/>
      <c r="N143" s="15"/>
      <c r="O143" s="15"/>
      <c r="P143" s="15"/>
      <c r="Q143" s="15"/>
      <c r="R143" s="15"/>
    </row>
    <row r="144" spans="1:18" s="6" customFormat="1" ht="15" customHeight="1">
      <c r="A144" s="15"/>
      <c r="B144" s="15"/>
      <c r="C144" s="15"/>
      <c r="D144" s="15"/>
      <c r="E144" s="15"/>
      <c r="F144" s="15"/>
      <c r="G144" s="15"/>
      <c r="H144" s="15"/>
      <c r="I144" s="15"/>
      <c r="J144" s="15"/>
      <c r="K144" s="15"/>
      <c r="L144" s="15"/>
      <c r="M144" s="15"/>
      <c r="N144" s="15"/>
      <c r="O144" s="15"/>
      <c r="P144" s="15"/>
      <c r="Q144" s="15"/>
      <c r="R144" s="15"/>
    </row>
    <row r="145" spans="1:18" s="6" customFormat="1" ht="15" customHeight="1">
      <c r="A145" s="15"/>
      <c r="B145" s="15"/>
      <c r="C145" s="15"/>
      <c r="D145" s="15"/>
      <c r="E145" s="15"/>
      <c r="F145" s="15"/>
      <c r="G145" s="15"/>
      <c r="H145" s="15"/>
      <c r="I145" s="15"/>
      <c r="J145" s="15"/>
      <c r="K145" s="15"/>
      <c r="L145" s="15"/>
      <c r="M145" s="15"/>
      <c r="N145" s="15"/>
      <c r="O145" s="15"/>
      <c r="P145" s="15"/>
      <c r="Q145" s="15"/>
      <c r="R145" s="15"/>
    </row>
    <row r="146" spans="1:18" s="6" customFormat="1" ht="15" customHeight="1">
      <c r="A146" s="15"/>
      <c r="B146" s="15"/>
      <c r="C146" s="15"/>
      <c r="D146" s="15"/>
      <c r="E146" s="15"/>
      <c r="F146" s="15"/>
      <c r="G146" s="15"/>
      <c r="H146" s="15"/>
      <c r="I146" s="15"/>
      <c r="J146" s="15"/>
      <c r="K146" s="15"/>
      <c r="L146" s="15"/>
      <c r="M146" s="15"/>
      <c r="N146" s="15"/>
      <c r="O146" s="15"/>
      <c r="P146" s="15"/>
      <c r="Q146" s="15"/>
      <c r="R146" s="15"/>
    </row>
    <row r="147" spans="1:18" s="6" customFormat="1" ht="15" customHeight="1">
      <c r="A147" s="15"/>
      <c r="B147" s="15"/>
      <c r="C147" s="15"/>
      <c r="D147" s="15"/>
      <c r="E147" s="15"/>
      <c r="F147" s="15"/>
      <c r="G147" s="15"/>
      <c r="H147" s="15"/>
      <c r="I147" s="15"/>
      <c r="J147" s="15"/>
      <c r="K147" s="15"/>
      <c r="L147" s="15"/>
      <c r="M147" s="15"/>
      <c r="N147" s="15"/>
      <c r="O147" s="15"/>
      <c r="P147" s="15"/>
      <c r="Q147" s="15"/>
      <c r="R147" s="15"/>
    </row>
    <row r="148" spans="1:18" s="6" customFormat="1" ht="15" customHeight="1">
      <c r="A148" s="15"/>
      <c r="B148" s="15"/>
      <c r="C148" s="15"/>
      <c r="D148" s="15"/>
      <c r="E148" s="15"/>
      <c r="F148" s="15"/>
      <c r="G148" s="15"/>
      <c r="H148" s="15"/>
      <c r="I148" s="15"/>
      <c r="J148" s="15"/>
      <c r="K148" s="15"/>
      <c r="L148" s="15"/>
      <c r="M148" s="15"/>
      <c r="N148" s="15"/>
      <c r="O148" s="15"/>
      <c r="P148" s="15"/>
      <c r="Q148" s="15"/>
      <c r="R148" s="15"/>
    </row>
    <row r="149" spans="1:18" s="6" customFormat="1" ht="15" customHeight="1">
      <c r="A149" s="15"/>
      <c r="B149" s="15"/>
      <c r="C149" s="15"/>
      <c r="D149" s="15"/>
      <c r="E149" s="15"/>
      <c r="F149" s="15"/>
      <c r="G149" s="15"/>
      <c r="H149" s="15"/>
      <c r="I149" s="15"/>
      <c r="J149" s="15"/>
      <c r="K149" s="15"/>
      <c r="L149" s="15"/>
      <c r="M149" s="15"/>
      <c r="N149" s="15"/>
      <c r="O149" s="15"/>
      <c r="P149" s="15"/>
      <c r="Q149" s="15"/>
      <c r="R149" s="15"/>
    </row>
    <row r="150" spans="1:18" s="6" customFormat="1" ht="15" customHeight="1">
      <c r="A150" s="15"/>
      <c r="B150" s="15"/>
      <c r="C150" s="15"/>
      <c r="D150" s="15"/>
      <c r="E150" s="15"/>
      <c r="F150" s="15"/>
      <c r="G150" s="15"/>
      <c r="H150" s="15"/>
      <c r="I150" s="15"/>
      <c r="J150" s="15"/>
      <c r="K150" s="15"/>
      <c r="L150" s="15"/>
      <c r="M150" s="15"/>
      <c r="N150" s="15"/>
      <c r="O150" s="15"/>
      <c r="P150" s="15"/>
      <c r="Q150" s="15"/>
      <c r="R150" s="15"/>
    </row>
    <row r="151" spans="1:18" s="6" customFormat="1" ht="15" customHeight="1">
      <c r="A151" s="15"/>
      <c r="B151" s="15"/>
      <c r="C151" s="15"/>
      <c r="D151" s="15"/>
      <c r="E151" s="15"/>
      <c r="F151" s="15"/>
      <c r="G151" s="15"/>
      <c r="H151" s="15"/>
      <c r="I151" s="15"/>
      <c r="J151" s="15"/>
      <c r="K151" s="15"/>
      <c r="L151" s="15"/>
      <c r="M151" s="15"/>
      <c r="N151" s="15"/>
      <c r="O151" s="15"/>
      <c r="P151" s="15"/>
      <c r="Q151" s="15"/>
      <c r="R151" s="15"/>
    </row>
    <row r="152" spans="1:18" s="6" customFormat="1" ht="15" customHeight="1">
      <c r="A152" s="15"/>
      <c r="B152" s="15"/>
      <c r="C152" s="15"/>
      <c r="D152" s="15"/>
      <c r="E152" s="15"/>
      <c r="F152" s="15"/>
      <c r="G152" s="15"/>
      <c r="H152" s="15"/>
      <c r="I152" s="15"/>
      <c r="J152" s="15"/>
      <c r="K152" s="15"/>
      <c r="L152" s="15"/>
      <c r="M152" s="15"/>
      <c r="N152" s="15"/>
      <c r="O152" s="15"/>
      <c r="P152" s="15"/>
      <c r="Q152" s="15"/>
      <c r="R152" s="15"/>
    </row>
    <row r="153" spans="1:18" s="6" customFormat="1" ht="15" customHeight="1">
      <c r="A153" s="15"/>
      <c r="B153" s="15"/>
      <c r="C153" s="15"/>
      <c r="D153" s="15"/>
      <c r="E153" s="15"/>
      <c r="F153" s="15"/>
      <c r="G153" s="15"/>
      <c r="H153" s="15"/>
      <c r="I153" s="15"/>
      <c r="J153" s="15"/>
      <c r="K153" s="15"/>
      <c r="L153" s="15"/>
      <c r="M153" s="15"/>
      <c r="N153" s="15"/>
      <c r="O153" s="15"/>
      <c r="P153" s="15"/>
      <c r="Q153" s="15"/>
      <c r="R153" s="15"/>
    </row>
    <row r="154" spans="1:18" s="6" customFormat="1" ht="15" customHeight="1">
      <c r="A154" s="15"/>
      <c r="B154" s="15"/>
      <c r="C154" s="15"/>
      <c r="D154" s="15"/>
      <c r="E154" s="15"/>
      <c r="F154" s="15"/>
      <c r="G154" s="15"/>
      <c r="H154" s="15"/>
      <c r="I154" s="15"/>
      <c r="J154" s="15"/>
      <c r="K154" s="15"/>
      <c r="L154" s="15"/>
      <c r="M154" s="15"/>
      <c r="N154" s="15"/>
      <c r="O154" s="15"/>
      <c r="P154" s="15"/>
      <c r="Q154" s="15"/>
      <c r="R154" s="15"/>
    </row>
    <row r="155" spans="1:18" s="6" customFormat="1" ht="15" customHeight="1">
      <c r="A155" s="15"/>
      <c r="B155" s="15"/>
      <c r="C155" s="15"/>
      <c r="D155" s="15"/>
      <c r="E155" s="15"/>
      <c r="F155" s="15"/>
      <c r="G155" s="15"/>
      <c r="H155" s="15"/>
      <c r="I155" s="15"/>
      <c r="J155" s="15"/>
      <c r="K155" s="15"/>
      <c r="L155" s="15"/>
      <c r="M155" s="15"/>
      <c r="N155" s="15"/>
      <c r="O155" s="15"/>
      <c r="P155" s="15"/>
      <c r="Q155" s="15"/>
      <c r="R155" s="15"/>
    </row>
    <row r="156" spans="1:18" s="6" customFormat="1" ht="15" customHeight="1">
      <c r="A156" s="15"/>
      <c r="B156" s="15"/>
      <c r="C156" s="15"/>
      <c r="D156" s="15"/>
      <c r="E156" s="15"/>
      <c r="F156" s="15"/>
      <c r="G156" s="15"/>
      <c r="H156" s="15"/>
      <c r="I156" s="15"/>
      <c r="J156" s="15"/>
      <c r="K156" s="15"/>
      <c r="L156" s="15"/>
      <c r="M156" s="15"/>
      <c r="N156" s="15"/>
      <c r="O156" s="15"/>
      <c r="P156" s="15"/>
      <c r="Q156" s="15"/>
      <c r="R156" s="15"/>
    </row>
    <row r="157" spans="1:18" s="6" customFormat="1" ht="15" customHeight="1">
      <c r="A157" s="15"/>
      <c r="B157" s="15"/>
      <c r="C157" s="15"/>
      <c r="D157" s="15"/>
      <c r="E157" s="15"/>
      <c r="F157" s="15"/>
      <c r="G157" s="15"/>
      <c r="H157" s="15"/>
      <c r="I157" s="15"/>
      <c r="J157" s="15"/>
      <c r="K157" s="15"/>
      <c r="L157" s="15"/>
      <c r="M157" s="15"/>
      <c r="N157" s="15"/>
      <c r="O157" s="15"/>
      <c r="P157" s="15"/>
      <c r="Q157" s="15"/>
      <c r="R157" s="15"/>
    </row>
    <row r="158" spans="1:18" s="6" customFormat="1" ht="15" customHeight="1">
      <c r="A158" s="15"/>
      <c r="B158" s="15"/>
      <c r="C158" s="15"/>
      <c r="D158" s="15"/>
      <c r="E158" s="15"/>
      <c r="F158" s="15"/>
      <c r="G158" s="15"/>
      <c r="H158" s="15"/>
      <c r="I158" s="15"/>
      <c r="J158" s="15"/>
      <c r="K158" s="15"/>
      <c r="L158" s="15"/>
      <c r="M158" s="15"/>
      <c r="N158" s="15"/>
      <c r="O158" s="15"/>
      <c r="P158" s="15"/>
      <c r="Q158" s="15"/>
      <c r="R158" s="15"/>
    </row>
    <row r="159" spans="1:18" s="6" customFormat="1" ht="15" customHeight="1">
      <c r="A159" s="15"/>
      <c r="B159" s="15"/>
      <c r="C159" s="15"/>
      <c r="D159" s="15"/>
      <c r="E159" s="15"/>
      <c r="F159" s="15"/>
      <c r="G159" s="15"/>
      <c r="H159" s="15"/>
      <c r="I159" s="15"/>
      <c r="J159" s="15"/>
      <c r="K159" s="15"/>
      <c r="L159" s="15"/>
      <c r="M159" s="15"/>
      <c r="N159" s="15"/>
      <c r="O159" s="15"/>
      <c r="P159" s="15"/>
      <c r="Q159" s="15"/>
      <c r="R159" s="15"/>
    </row>
    <row r="160" spans="1:18" s="6" customFormat="1" ht="15" customHeight="1">
      <c r="A160" s="15"/>
      <c r="B160" s="15"/>
      <c r="C160" s="15"/>
      <c r="D160" s="15"/>
      <c r="E160" s="15"/>
      <c r="F160" s="15"/>
      <c r="G160" s="15"/>
      <c r="H160" s="15"/>
      <c r="I160" s="15"/>
      <c r="J160" s="15"/>
      <c r="K160" s="15"/>
      <c r="L160" s="15"/>
      <c r="M160" s="15"/>
      <c r="N160" s="15"/>
      <c r="O160" s="15"/>
      <c r="P160" s="15"/>
      <c r="Q160" s="15"/>
      <c r="R160" s="15"/>
    </row>
    <row r="161" spans="1:18" s="6" customFormat="1" ht="15" customHeight="1">
      <c r="A161" s="15"/>
      <c r="B161" s="15"/>
      <c r="C161" s="15"/>
      <c r="D161" s="15"/>
      <c r="E161" s="15"/>
      <c r="F161" s="15"/>
      <c r="G161" s="15"/>
      <c r="H161" s="15"/>
      <c r="I161" s="15"/>
      <c r="J161" s="15"/>
      <c r="K161" s="15"/>
      <c r="L161" s="15"/>
      <c r="M161" s="15"/>
      <c r="N161" s="15"/>
      <c r="O161" s="15"/>
      <c r="P161" s="15"/>
      <c r="Q161" s="15"/>
      <c r="R161" s="15"/>
    </row>
    <row r="162" spans="1:18" s="6" customFormat="1" ht="15" customHeight="1">
      <c r="A162" s="15"/>
      <c r="B162" s="15"/>
      <c r="C162" s="15"/>
      <c r="D162" s="15"/>
      <c r="E162" s="15"/>
      <c r="F162" s="15"/>
      <c r="G162" s="15"/>
      <c r="H162" s="15"/>
      <c r="I162" s="15"/>
      <c r="J162" s="15"/>
      <c r="K162" s="15"/>
      <c r="L162" s="15"/>
      <c r="M162" s="15"/>
      <c r="N162" s="15"/>
      <c r="O162" s="15"/>
      <c r="P162" s="15"/>
      <c r="Q162" s="15"/>
      <c r="R162" s="15"/>
    </row>
    <row r="163" spans="1:18" s="6" customFormat="1" ht="15" customHeight="1">
      <c r="A163" s="15"/>
      <c r="B163" s="15"/>
      <c r="C163" s="15"/>
      <c r="D163" s="15"/>
      <c r="E163" s="15"/>
      <c r="F163" s="15"/>
      <c r="G163" s="15"/>
      <c r="H163" s="15"/>
      <c r="I163" s="15"/>
      <c r="J163" s="15"/>
      <c r="K163" s="15"/>
      <c r="L163" s="15"/>
      <c r="M163" s="15"/>
      <c r="N163" s="15"/>
      <c r="O163" s="15"/>
      <c r="P163" s="15"/>
      <c r="Q163" s="15"/>
      <c r="R163" s="15"/>
    </row>
    <row r="164" spans="1:18" s="6" customFormat="1" ht="15" customHeight="1">
      <c r="A164" s="15"/>
      <c r="B164" s="15"/>
      <c r="C164" s="15"/>
      <c r="D164" s="15"/>
      <c r="E164" s="15"/>
      <c r="F164" s="15"/>
      <c r="G164" s="15"/>
      <c r="H164" s="15"/>
      <c r="I164" s="15"/>
      <c r="J164" s="15"/>
      <c r="K164" s="15"/>
      <c r="L164" s="15"/>
      <c r="M164" s="15"/>
      <c r="N164" s="15"/>
      <c r="O164" s="15"/>
      <c r="P164" s="15"/>
      <c r="Q164" s="15"/>
      <c r="R164" s="15"/>
    </row>
    <row r="165" spans="1:18" s="6" customFormat="1" ht="15" customHeight="1">
      <c r="A165" s="15"/>
      <c r="B165" s="15"/>
      <c r="C165" s="15"/>
      <c r="D165" s="15"/>
      <c r="E165" s="15"/>
      <c r="F165" s="15"/>
      <c r="G165" s="15"/>
      <c r="H165" s="15"/>
      <c r="I165" s="15"/>
      <c r="J165" s="15"/>
      <c r="K165" s="15"/>
      <c r="L165" s="15"/>
      <c r="M165" s="15"/>
      <c r="N165" s="15"/>
      <c r="O165" s="15"/>
      <c r="P165" s="15"/>
      <c r="Q165" s="15"/>
      <c r="R165" s="15"/>
    </row>
    <row r="166" spans="1:18" s="6" customFormat="1" ht="15" customHeight="1">
      <c r="A166" s="15"/>
      <c r="B166" s="15"/>
      <c r="C166" s="15"/>
      <c r="D166" s="15"/>
      <c r="E166" s="15"/>
      <c r="F166" s="15"/>
      <c r="G166" s="15"/>
      <c r="H166" s="15"/>
      <c r="I166" s="15"/>
      <c r="J166" s="15"/>
      <c r="K166" s="15"/>
      <c r="L166" s="15"/>
      <c r="M166" s="15"/>
      <c r="N166" s="15"/>
      <c r="O166" s="15"/>
      <c r="P166" s="15"/>
      <c r="Q166" s="15"/>
      <c r="R166" s="15"/>
    </row>
    <row r="167" spans="1:18" s="6" customFormat="1" ht="15" customHeight="1">
      <c r="A167" s="15"/>
      <c r="B167" s="15"/>
      <c r="C167" s="15"/>
      <c r="D167" s="15"/>
      <c r="E167" s="15"/>
      <c r="F167" s="15"/>
      <c r="G167" s="15"/>
      <c r="H167" s="15"/>
      <c r="I167" s="15"/>
      <c r="J167" s="15"/>
      <c r="K167" s="15"/>
      <c r="L167" s="15"/>
      <c r="M167" s="15"/>
      <c r="N167" s="15"/>
      <c r="O167" s="15"/>
      <c r="P167" s="15"/>
      <c r="Q167" s="15"/>
      <c r="R167" s="15"/>
    </row>
    <row r="168" spans="1:18" s="6" customFormat="1" ht="15" customHeight="1">
      <c r="A168" s="15"/>
      <c r="B168" s="15"/>
      <c r="C168" s="15"/>
      <c r="D168" s="15"/>
      <c r="E168" s="15"/>
      <c r="F168" s="15"/>
      <c r="G168" s="15"/>
      <c r="H168" s="15"/>
      <c r="I168" s="15"/>
      <c r="J168" s="15"/>
      <c r="K168" s="15"/>
      <c r="L168" s="15"/>
      <c r="M168" s="15"/>
      <c r="N168" s="15"/>
      <c r="O168" s="15"/>
      <c r="P168" s="15"/>
      <c r="Q168" s="15"/>
      <c r="R168" s="15"/>
    </row>
    <row r="169" spans="1:18" s="6" customFormat="1" ht="15" customHeight="1">
      <c r="A169" s="15"/>
      <c r="B169" s="15"/>
      <c r="C169" s="15"/>
      <c r="D169" s="15"/>
      <c r="E169" s="15"/>
      <c r="F169" s="15"/>
      <c r="G169" s="15"/>
      <c r="H169" s="15"/>
      <c r="I169" s="15"/>
      <c r="J169" s="15"/>
      <c r="K169" s="15"/>
      <c r="L169" s="15"/>
      <c r="M169" s="15"/>
      <c r="N169" s="15"/>
      <c r="O169" s="15"/>
      <c r="P169" s="15"/>
      <c r="Q169" s="15"/>
      <c r="R169" s="15"/>
    </row>
    <row r="170" spans="1:18" s="6" customFormat="1" ht="15" customHeight="1">
      <c r="A170" s="15"/>
      <c r="B170" s="15"/>
      <c r="C170" s="15"/>
      <c r="D170" s="15"/>
      <c r="E170" s="15"/>
      <c r="F170" s="15"/>
      <c r="G170" s="15"/>
      <c r="H170" s="15"/>
      <c r="I170" s="15"/>
      <c r="J170" s="15"/>
      <c r="K170" s="15"/>
      <c r="L170" s="15"/>
      <c r="M170" s="15"/>
      <c r="N170" s="15"/>
      <c r="O170" s="15"/>
      <c r="P170" s="15"/>
      <c r="Q170" s="15"/>
      <c r="R170" s="15"/>
    </row>
    <row r="171" spans="1:18" s="6" customFormat="1" ht="15" customHeight="1">
      <c r="A171" s="15"/>
      <c r="B171" s="15"/>
      <c r="C171" s="15"/>
      <c r="D171" s="15"/>
      <c r="E171" s="15"/>
      <c r="F171" s="15"/>
      <c r="G171" s="15"/>
      <c r="H171" s="15"/>
      <c r="I171" s="15"/>
      <c r="J171" s="15"/>
      <c r="K171" s="15"/>
      <c r="L171" s="15"/>
      <c r="M171" s="15"/>
      <c r="N171" s="15"/>
      <c r="O171" s="15"/>
      <c r="P171" s="15"/>
      <c r="Q171" s="15"/>
      <c r="R171" s="15"/>
    </row>
    <row r="172" spans="1:18" ht="15" customHeight="1">
      <c r="A172" s="50"/>
      <c r="B172" s="50"/>
      <c r="C172" s="50"/>
      <c r="D172" s="50"/>
      <c r="E172" s="50"/>
      <c r="F172" s="50"/>
      <c r="G172" s="50"/>
      <c r="H172" s="50"/>
      <c r="I172" s="50"/>
      <c r="J172" s="50"/>
      <c r="K172" s="50"/>
      <c r="L172" s="50"/>
      <c r="M172" s="50"/>
    </row>
    <row r="173" spans="1:18" ht="15" customHeight="1">
      <c r="A173" s="50"/>
      <c r="B173" s="50"/>
      <c r="C173" s="50"/>
      <c r="D173" s="50"/>
      <c r="E173" s="50"/>
      <c r="F173" s="50"/>
      <c r="G173" s="50"/>
      <c r="H173" s="50"/>
      <c r="I173" s="50"/>
      <c r="J173" s="50"/>
      <c r="K173" s="50"/>
      <c r="L173" s="50"/>
      <c r="M173" s="50"/>
    </row>
    <row r="174" spans="1:18" ht="15" customHeight="1">
      <c r="A174" s="50"/>
      <c r="B174" s="50"/>
      <c r="C174" s="50"/>
      <c r="D174" s="50"/>
      <c r="E174" s="50"/>
      <c r="F174" s="50"/>
      <c r="G174" s="50"/>
      <c r="H174" s="50"/>
      <c r="I174" s="50"/>
      <c r="J174" s="50"/>
      <c r="K174" s="50"/>
      <c r="L174" s="50"/>
      <c r="M174" s="50"/>
    </row>
    <row r="175" spans="1:18" ht="15" customHeight="1">
      <c r="A175" s="50"/>
      <c r="B175" s="50"/>
      <c r="C175" s="50"/>
      <c r="D175" s="50"/>
      <c r="E175" s="50"/>
      <c r="F175" s="50"/>
      <c r="G175" s="50"/>
      <c r="H175" s="50"/>
      <c r="I175" s="50"/>
      <c r="J175" s="50"/>
      <c r="K175" s="50"/>
      <c r="L175" s="50"/>
      <c r="M175" s="50"/>
    </row>
    <row r="176" spans="1:18" ht="15" customHeight="1">
      <c r="A176" s="50"/>
      <c r="B176" s="50"/>
      <c r="C176" s="50"/>
      <c r="D176" s="50"/>
      <c r="E176" s="50"/>
      <c r="F176" s="50"/>
      <c r="G176" s="50"/>
      <c r="H176" s="50"/>
      <c r="I176" s="50"/>
      <c r="J176" s="50"/>
      <c r="K176" s="50"/>
      <c r="L176" s="50"/>
      <c r="M176" s="50"/>
    </row>
    <row r="177" spans="1:13" ht="15" customHeight="1">
      <c r="A177" s="50"/>
      <c r="B177" s="50"/>
      <c r="C177" s="50"/>
      <c r="D177" s="50"/>
      <c r="E177" s="50"/>
      <c r="F177" s="50"/>
      <c r="G177" s="50"/>
      <c r="H177" s="50"/>
      <c r="I177" s="50"/>
      <c r="J177" s="50"/>
      <c r="K177" s="50"/>
      <c r="L177" s="50"/>
      <c r="M177" s="50"/>
    </row>
    <row r="178" spans="1:13" ht="15" customHeight="1">
      <c r="A178" s="50"/>
      <c r="B178" s="50"/>
      <c r="C178" s="50"/>
      <c r="D178" s="50"/>
      <c r="E178" s="50"/>
      <c r="F178" s="50"/>
      <c r="G178" s="50"/>
      <c r="H178" s="50"/>
      <c r="I178" s="50"/>
      <c r="J178" s="50"/>
      <c r="K178" s="50"/>
      <c r="L178" s="50"/>
      <c r="M178" s="50"/>
    </row>
    <row r="179" spans="1:13" ht="15" customHeight="1">
      <c r="A179" s="50"/>
      <c r="B179" s="50"/>
      <c r="C179" s="50"/>
      <c r="D179" s="50"/>
      <c r="E179" s="50"/>
      <c r="F179" s="50"/>
      <c r="G179" s="50"/>
      <c r="H179" s="50"/>
      <c r="I179" s="50"/>
      <c r="J179" s="50"/>
      <c r="K179" s="50"/>
      <c r="L179" s="50"/>
      <c r="M179" s="50"/>
    </row>
    <row r="180" spans="1:13" ht="15" customHeight="1">
      <c r="A180" s="50"/>
      <c r="B180" s="50"/>
      <c r="C180" s="50"/>
      <c r="D180" s="50"/>
      <c r="E180" s="50"/>
      <c r="F180" s="50"/>
      <c r="G180" s="50"/>
      <c r="H180" s="50"/>
      <c r="I180" s="50"/>
      <c r="J180" s="50"/>
      <c r="K180" s="50"/>
      <c r="L180" s="50"/>
      <c r="M180" s="50"/>
    </row>
    <row r="181" spans="1:13" ht="15" customHeight="1">
      <c r="A181" s="50"/>
      <c r="B181" s="50"/>
      <c r="C181" s="50"/>
      <c r="D181" s="50"/>
      <c r="E181" s="50"/>
      <c r="F181" s="50"/>
      <c r="G181" s="50"/>
      <c r="H181" s="50"/>
      <c r="I181" s="50"/>
      <c r="J181" s="50"/>
      <c r="K181" s="50"/>
      <c r="L181" s="50"/>
      <c r="M181" s="50"/>
    </row>
    <row r="182" spans="1:13" ht="15" customHeight="1">
      <c r="A182" s="50"/>
      <c r="B182" s="50"/>
      <c r="C182" s="50"/>
      <c r="D182" s="50"/>
      <c r="E182" s="50"/>
      <c r="F182" s="50"/>
      <c r="G182" s="50"/>
      <c r="H182" s="50"/>
      <c r="I182" s="50"/>
      <c r="J182" s="50"/>
      <c r="K182" s="50"/>
      <c r="L182" s="50"/>
      <c r="M182" s="50"/>
    </row>
    <row r="183" spans="1:13" ht="15" customHeight="1"/>
    <row r="184" spans="1:13" ht="15" customHeight="1"/>
    <row r="185" spans="1:13" ht="15" customHeight="1"/>
    <row r="186" spans="1:13" ht="15" customHeight="1"/>
    <row r="187" spans="1:13" ht="15" customHeight="1"/>
    <row r="188" spans="1:13" ht="15" customHeight="1"/>
    <row r="189" spans="1:13" ht="15" customHeight="1"/>
    <row r="190" spans="1:13" ht="15" customHeight="1"/>
    <row r="191" spans="1:13" ht="15" customHeight="1"/>
    <row r="192" spans="1:13"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sheetData>
  <mergeCells count="8">
    <mergeCell ref="A23:E23"/>
    <mergeCell ref="C1:D1"/>
    <mergeCell ref="B3:G3"/>
    <mergeCell ref="I3:M3"/>
    <mergeCell ref="A22:E22"/>
    <mergeCell ref="H15:H16"/>
    <mergeCell ref="B9:E9"/>
    <mergeCell ref="B15:E15"/>
  </mergeCells>
  <pageMargins left="0.78740157499999996" right="0.78740157499999996" top="0.984251969" bottom="0.984251969" header="0.4921259845" footer="0.4921259845"/>
  <headerFooter alignWithMargins="0"/>
  <drawing r:id="rId1"/>
</worksheet>
</file>

<file path=xl/worksheets/sheet6.xml><?xml version="1.0" encoding="utf-8"?>
<worksheet xmlns="http://schemas.openxmlformats.org/spreadsheetml/2006/main" xmlns:r="http://schemas.openxmlformats.org/officeDocument/2006/relationships">
  <dimension ref="A1:S420"/>
  <sheetViews>
    <sheetView topLeftCell="A10" workbookViewId="0">
      <selection activeCell="P15" sqref="P15"/>
    </sheetView>
  </sheetViews>
  <sheetFormatPr baseColWidth="10" defaultRowHeight="12.75"/>
  <cols>
    <col min="1" max="3" width="11.42578125" style="50"/>
    <col min="4" max="10" width="11.5703125" style="50" bestFit="1" customWidth="1"/>
    <col min="11" max="13" width="8.7109375" style="50" customWidth="1"/>
    <col min="14" max="19" width="11.42578125" style="50"/>
    <col min="20" max="16384" width="11.42578125" style="1"/>
  </cols>
  <sheetData>
    <row r="1" spans="1:19" ht="18.75" customHeight="1">
      <c r="B1" s="10" t="s">
        <v>113</v>
      </c>
      <c r="C1" s="161" t="s">
        <v>115</v>
      </c>
      <c r="D1" s="161"/>
      <c r="E1" s="11" t="s">
        <v>114</v>
      </c>
    </row>
    <row r="3" spans="1:19" s="2" customFormat="1" ht="24" customHeight="1">
      <c r="A3" s="30"/>
      <c r="B3" s="159" t="s">
        <v>15</v>
      </c>
      <c r="C3" s="159"/>
      <c r="D3" s="159"/>
      <c r="E3" s="159"/>
      <c r="F3" s="159"/>
      <c r="G3" s="159"/>
      <c r="H3" s="47" t="s">
        <v>16</v>
      </c>
      <c r="I3" s="159" t="s">
        <v>17</v>
      </c>
      <c r="J3" s="159"/>
      <c r="K3" s="159"/>
      <c r="L3" s="159"/>
      <c r="M3" s="160"/>
      <c r="N3" s="15"/>
      <c r="O3" s="15"/>
      <c r="P3" s="15"/>
      <c r="Q3" s="15"/>
      <c r="R3" s="15"/>
      <c r="S3" s="15"/>
    </row>
    <row r="4" spans="1:19" s="129" customFormat="1" ht="15" customHeight="1">
      <c r="A4" s="49"/>
      <c r="B4" s="156" t="s">
        <v>10</v>
      </c>
      <c r="C4" s="38" t="s">
        <v>14</v>
      </c>
      <c r="D4" s="38" t="s">
        <v>12</v>
      </c>
      <c r="E4" s="38" t="s">
        <v>3</v>
      </c>
      <c r="F4" s="38" t="s">
        <v>13</v>
      </c>
      <c r="G4" s="38" t="s">
        <v>4</v>
      </c>
      <c r="H4" s="39" t="s">
        <v>11</v>
      </c>
      <c r="I4" s="38" t="s">
        <v>6</v>
      </c>
      <c r="J4" s="38" t="s">
        <v>7</v>
      </c>
      <c r="K4" s="48" t="s">
        <v>8</v>
      </c>
      <c r="L4" s="48" t="s">
        <v>9</v>
      </c>
      <c r="M4" s="40" t="s">
        <v>10</v>
      </c>
      <c r="N4" s="181"/>
      <c r="O4" s="181"/>
      <c r="P4" s="181"/>
      <c r="Q4" s="181"/>
      <c r="R4" s="181"/>
      <c r="S4" s="181"/>
    </row>
    <row r="5" spans="1:19" s="2" customFormat="1" ht="15" customHeight="1">
      <c r="A5" s="32" t="s">
        <v>1</v>
      </c>
      <c r="B5" s="24">
        <v>100</v>
      </c>
      <c r="C5" s="25">
        <f>B5*10</f>
        <v>1000</v>
      </c>
      <c r="D5" s="25">
        <v>1</v>
      </c>
      <c r="E5" s="25">
        <f>C5*D5</f>
        <v>1000</v>
      </c>
      <c r="F5" s="59">
        <v>18.015280000000001</v>
      </c>
      <c r="G5" s="25"/>
      <c r="H5" s="62">
        <v>35</v>
      </c>
      <c r="I5" s="25"/>
      <c r="J5" s="25"/>
      <c r="K5" s="42"/>
      <c r="L5" s="43"/>
      <c r="M5" s="44"/>
      <c r="N5" s="15"/>
      <c r="O5" s="15"/>
      <c r="P5" s="15"/>
      <c r="Q5" s="15"/>
      <c r="R5" s="15"/>
      <c r="S5" s="15"/>
    </row>
    <row r="6" spans="1:19" s="2" customFormat="1" ht="15" customHeight="1">
      <c r="A6" s="61" t="s">
        <v>0</v>
      </c>
      <c r="B6" s="24">
        <v>65</v>
      </c>
      <c r="C6" s="25">
        <f>B6*10</f>
        <v>650</v>
      </c>
      <c r="D6" s="144">
        <f xml:space="preserve"> 0.9933411 + 0.006338*B6 - 0.000024627*(B6-45.2708)^2 - 0.00000065456*(B6-45.2708)^3 + 0.0000000026352*(B6-45.2708)^4 + 0.00000000008595*(B6-45.2708)^5</f>
        <v>1.3913547857558353</v>
      </c>
      <c r="E6" s="59">
        <f>C6*D6</f>
        <v>904.38061074129291</v>
      </c>
      <c r="F6" s="59">
        <v>36.460900000000002</v>
      </c>
      <c r="G6" s="59">
        <f>E6/F6</f>
        <v>24.804121970145907</v>
      </c>
      <c r="H6" s="62">
        <v>5</v>
      </c>
      <c r="I6" s="59">
        <f>H6*G6</f>
        <v>124.02060985072953</v>
      </c>
      <c r="J6" s="59">
        <f>E6*H6</f>
        <v>4521.9030537064646</v>
      </c>
      <c r="K6" s="55">
        <f>I6/H7</f>
        <v>3.1005152462682384</v>
      </c>
      <c r="L6" s="55">
        <f>J6/H7</f>
        <v>113.04757634266161</v>
      </c>
      <c r="M6" s="104">
        <f xml:space="preserve"> 8.8541694 + 0.0628605*L6- 0.000012118*(L6-613.59)^2 + 0.000000014874*(L6-613.59)^3 - 0.000000000006582*(L6-613.59)^4 - 0.000000000000001029*(L6-613.59)^5</f>
        <v>10.678180372244094</v>
      </c>
      <c r="N6" s="15"/>
      <c r="O6" s="15"/>
      <c r="P6" s="15"/>
      <c r="Q6" s="15"/>
      <c r="R6" s="15"/>
      <c r="S6" s="15"/>
    </row>
    <row r="7" spans="1:19" s="6" customFormat="1" ht="15" customHeight="1">
      <c r="A7" s="33" t="s">
        <v>5</v>
      </c>
      <c r="B7" s="34"/>
      <c r="C7" s="34"/>
      <c r="D7" s="128">
        <f>(D5*H5+D6*H6)/H7</f>
        <v>1.0489193482194794</v>
      </c>
      <c r="E7" s="100"/>
      <c r="F7" s="100"/>
      <c r="G7" s="100"/>
      <c r="H7" s="101">
        <f>H5+H6</f>
        <v>40</v>
      </c>
      <c r="I7" s="100"/>
      <c r="J7" s="100"/>
      <c r="K7" s="100"/>
      <c r="L7" s="100"/>
      <c r="M7" s="58"/>
      <c r="N7" s="15"/>
      <c r="O7" s="15"/>
      <c r="P7" s="15"/>
      <c r="Q7" s="15"/>
      <c r="R7" s="15"/>
      <c r="S7" s="15"/>
    </row>
    <row r="8" spans="1:19" s="6" customFormat="1" ht="15" customHeight="1">
      <c r="A8" s="35"/>
      <c r="B8" s="35"/>
      <c r="C8" s="35"/>
      <c r="D8" s="99"/>
      <c r="E8" s="99"/>
      <c r="F8" s="99"/>
      <c r="G8" s="99"/>
      <c r="H8" s="99"/>
      <c r="I8" s="99"/>
      <c r="J8" s="99"/>
      <c r="K8" s="99"/>
      <c r="L8" s="99"/>
      <c r="M8" s="99"/>
      <c r="N8" s="15"/>
      <c r="O8" s="15"/>
      <c r="P8" s="15"/>
      <c r="Q8" s="15"/>
      <c r="R8" s="15"/>
      <c r="S8" s="15"/>
    </row>
    <row r="9" spans="1:19" s="6" customFormat="1" ht="29.25" customHeight="1">
      <c r="A9" s="30"/>
      <c r="B9" s="159" t="s">
        <v>15</v>
      </c>
      <c r="C9" s="159"/>
      <c r="D9" s="159"/>
      <c r="E9" s="159"/>
      <c r="F9" s="158"/>
      <c r="G9" s="158"/>
      <c r="H9" s="31"/>
      <c r="I9" s="20" t="s">
        <v>16</v>
      </c>
      <c r="J9" s="15"/>
      <c r="K9" s="15"/>
      <c r="L9" s="99"/>
      <c r="M9" s="99"/>
      <c r="N9" s="15"/>
      <c r="O9" s="15"/>
      <c r="P9" s="15"/>
      <c r="Q9" s="15"/>
      <c r="R9" s="15"/>
      <c r="S9" s="15"/>
    </row>
    <row r="10" spans="1:19" s="6" customFormat="1" ht="15" customHeight="1">
      <c r="A10" s="33"/>
      <c r="B10" s="156" t="s">
        <v>10</v>
      </c>
      <c r="C10" s="38" t="s">
        <v>14</v>
      </c>
      <c r="D10" s="38" t="s">
        <v>12</v>
      </c>
      <c r="E10" s="38" t="s">
        <v>9</v>
      </c>
      <c r="F10" s="39" t="s">
        <v>24</v>
      </c>
      <c r="G10" s="37" t="s">
        <v>110</v>
      </c>
      <c r="H10" s="34"/>
      <c r="I10" s="40" t="s">
        <v>11</v>
      </c>
      <c r="J10" s="15"/>
      <c r="K10" s="15"/>
      <c r="L10" s="99"/>
      <c r="M10" s="99"/>
      <c r="N10" s="15"/>
      <c r="O10" s="15"/>
      <c r="P10" s="15"/>
      <c r="Q10" s="15"/>
      <c r="R10" s="15"/>
      <c r="S10" s="15"/>
    </row>
    <row r="11" spans="1:19" s="6" customFormat="1" ht="15" customHeight="1">
      <c r="A11" s="32" t="s">
        <v>1</v>
      </c>
      <c r="B11" s="35"/>
      <c r="D11" s="99"/>
      <c r="E11" s="35"/>
      <c r="F11" s="99"/>
      <c r="G11" s="99"/>
      <c r="H11" s="15"/>
      <c r="I11" s="54">
        <f>F13-I12</f>
        <v>34.999981261989326</v>
      </c>
      <c r="J11" s="15"/>
      <c r="K11" s="15"/>
      <c r="L11" s="99"/>
      <c r="M11" s="99"/>
      <c r="N11" s="15"/>
      <c r="O11" s="15"/>
      <c r="P11" s="15"/>
      <c r="Q11" s="15"/>
      <c r="R11" s="15"/>
      <c r="S11" s="15"/>
    </row>
    <row r="12" spans="1:19" s="6" customFormat="1" ht="15" customHeight="1">
      <c r="A12" s="61" t="s">
        <v>0</v>
      </c>
      <c r="B12" s="24">
        <v>65</v>
      </c>
      <c r="C12" s="25">
        <f>B12*10</f>
        <v>650</v>
      </c>
      <c r="D12" s="26">
        <f xml:space="preserve"> 0.9933411 + 0.006338*B12 - 0.000024627*(B12-45.2708)^2 - 0.00000065456*(B12-45.2708)^3 + 0.0000000026352*(B12-45.2708)^4 + 0.00000000008595*(B12-45.2708)^5</f>
        <v>1.3913547857558353</v>
      </c>
      <c r="E12" s="155">
        <f>C12*D12</f>
        <v>904.38061074129291</v>
      </c>
      <c r="F12" s="105"/>
      <c r="G12" s="62">
        <v>113.048</v>
      </c>
      <c r="H12" s="15"/>
      <c r="I12" s="154">
        <f>G12/E12*F13</f>
        <v>5.000018738010672</v>
      </c>
      <c r="J12" s="15"/>
      <c r="K12" s="15"/>
      <c r="L12" s="99"/>
      <c r="M12" s="99"/>
      <c r="N12" s="15"/>
      <c r="O12" s="15"/>
      <c r="P12" s="15"/>
      <c r="Q12" s="15"/>
      <c r="R12" s="15"/>
      <c r="S12" s="15"/>
    </row>
    <row r="13" spans="1:19" s="6" customFormat="1" ht="15" customHeight="1">
      <c r="A13" s="33" t="s">
        <v>5</v>
      </c>
      <c r="B13" s="34"/>
      <c r="C13" s="34"/>
      <c r="D13" s="100"/>
      <c r="E13" s="28"/>
      <c r="F13" s="103">
        <v>40</v>
      </c>
      <c r="G13" s="100"/>
      <c r="H13" s="34"/>
      <c r="I13" s="58"/>
      <c r="J13" s="15"/>
      <c r="K13" s="15"/>
      <c r="L13" s="99"/>
      <c r="M13" s="99"/>
      <c r="N13" s="15"/>
      <c r="O13" s="15"/>
      <c r="P13" s="15"/>
      <c r="Q13" s="15"/>
      <c r="R13" s="15"/>
      <c r="S13" s="15"/>
    </row>
    <row r="14" spans="1:19" s="6" customFormat="1" ht="15" customHeight="1">
      <c r="A14" s="15"/>
      <c r="B14" s="15"/>
      <c r="C14" s="15"/>
      <c r="D14" s="15"/>
      <c r="E14" s="15"/>
      <c r="F14" s="15"/>
      <c r="G14" s="15"/>
      <c r="H14" s="15"/>
      <c r="I14" s="15"/>
      <c r="J14" s="15"/>
      <c r="K14" s="15"/>
      <c r="L14" s="15"/>
      <c r="M14" s="15"/>
      <c r="N14" s="15"/>
      <c r="O14" s="15"/>
      <c r="P14" s="15"/>
      <c r="Q14" s="15"/>
      <c r="R14" s="15"/>
      <c r="S14" s="15"/>
    </row>
    <row r="15" spans="1:19" s="6" customFormat="1" ht="29.25" customHeight="1">
      <c r="A15" s="30"/>
      <c r="B15" s="159" t="s">
        <v>15</v>
      </c>
      <c r="C15" s="159"/>
      <c r="D15" s="159"/>
      <c r="E15" s="159"/>
      <c r="F15" s="158"/>
      <c r="G15" s="158"/>
      <c r="H15" s="163" t="s">
        <v>53</v>
      </c>
      <c r="I15" s="20" t="s">
        <v>16</v>
      </c>
      <c r="J15" s="15"/>
      <c r="K15" s="15"/>
      <c r="L15" s="15"/>
      <c r="M15" s="15"/>
      <c r="N15" s="15"/>
      <c r="O15" s="15"/>
      <c r="P15" s="15"/>
      <c r="Q15" s="15"/>
      <c r="R15" s="15"/>
      <c r="S15" s="15"/>
    </row>
    <row r="16" spans="1:19" s="6" customFormat="1" ht="15" customHeight="1">
      <c r="A16" s="33"/>
      <c r="B16" s="156" t="s">
        <v>10</v>
      </c>
      <c r="C16" s="38" t="s">
        <v>14</v>
      </c>
      <c r="D16" s="38" t="s">
        <v>12</v>
      </c>
      <c r="E16" s="38" t="s">
        <v>9</v>
      </c>
      <c r="F16" s="39" t="s">
        <v>24</v>
      </c>
      <c r="G16" s="37" t="s">
        <v>112</v>
      </c>
      <c r="H16" s="164"/>
      <c r="I16" s="40" t="s">
        <v>11</v>
      </c>
      <c r="J16" s="15"/>
      <c r="K16" s="15"/>
      <c r="L16" s="15"/>
      <c r="M16" s="15"/>
      <c r="N16" s="15"/>
      <c r="O16" s="15"/>
      <c r="P16" s="15"/>
      <c r="Q16" s="15"/>
      <c r="R16" s="15"/>
      <c r="S16" s="15"/>
    </row>
    <row r="17" spans="1:19" s="6" customFormat="1" ht="15" customHeight="1">
      <c r="A17" s="32" t="s">
        <v>1</v>
      </c>
      <c r="B17" s="35"/>
      <c r="D17" s="99"/>
      <c r="E17" s="35"/>
      <c r="F17" s="99"/>
      <c r="G17" s="99"/>
      <c r="H17" s="99"/>
      <c r="I17" s="54">
        <f>F19-I18</f>
        <v>35.002531841006302</v>
      </c>
      <c r="J17" s="15"/>
      <c r="K17" s="15"/>
      <c r="L17" s="15"/>
      <c r="M17" s="15"/>
      <c r="N17" s="15"/>
      <c r="O17" s="15"/>
      <c r="P17" s="15"/>
      <c r="Q17" s="15"/>
      <c r="R17" s="15"/>
      <c r="S17" s="15"/>
    </row>
    <row r="18" spans="1:19" s="6" customFormat="1" ht="15" customHeight="1">
      <c r="A18" s="61" t="s">
        <v>0</v>
      </c>
      <c r="B18" s="24">
        <v>65</v>
      </c>
      <c r="C18" s="25">
        <f>B18*10</f>
        <v>650</v>
      </c>
      <c r="D18" s="26">
        <f xml:space="preserve"> 0.9933411 + 0.006338*B18 - 0.000024627*(B18-45.2708)^2 - 0.00000065456*(B18-45.2708)^3 + 0.0000000026352*(B18-45.2708)^4 + 0.00000000008595*(B18-45.2708)^5</f>
        <v>1.3913547857558353</v>
      </c>
      <c r="E18" s="155">
        <f>C18*D18</f>
        <v>904.38061074129291</v>
      </c>
      <c r="F18" s="105"/>
      <c r="G18" s="62">
        <v>10.678000000000001</v>
      </c>
      <c r="H18" s="26">
        <f xml:space="preserve"> 0.9933411 + 0.006338*G18 - 0.000024627*(G18-45.2708)^2 - 0.00000065456*(G18-45.2708)^3 + 0.0000000026352*(G18-45.2708)^4 + 0.00000000008595*(G18-45.2708)^5</f>
        <v>1.0581600734666807</v>
      </c>
      <c r="I18" s="54">
        <f>(G18*H18)/(B18*D18)*F19</f>
        <v>4.9974681589937004</v>
      </c>
      <c r="J18" s="15"/>
      <c r="K18" s="15"/>
      <c r="L18" s="15"/>
      <c r="M18" s="15"/>
      <c r="N18" s="15"/>
      <c r="O18" s="15"/>
      <c r="P18" s="15"/>
      <c r="Q18" s="15"/>
      <c r="R18" s="15"/>
      <c r="S18" s="15"/>
    </row>
    <row r="19" spans="1:19" s="6" customFormat="1" ht="15" customHeight="1">
      <c r="A19" s="33" t="s">
        <v>5</v>
      </c>
      <c r="B19" s="34"/>
      <c r="C19" s="34"/>
      <c r="D19" s="100"/>
      <c r="E19" s="28"/>
      <c r="F19" s="103">
        <v>40</v>
      </c>
      <c r="G19" s="100"/>
      <c r="H19" s="100"/>
      <c r="I19" s="58"/>
      <c r="J19" s="15"/>
      <c r="K19" s="15"/>
      <c r="L19" s="15"/>
      <c r="M19" s="15"/>
      <c r="N19" s="15"/>
      <c r="O19" s="15"/>
      <c r="P19" s="15"/>
      <c r="Q19" s="15"/>
      <c r="R19" s="15"/>
      <c r="S19" s="15"/>
    </row>
    <row r="20" spans="1:19" s="6" customFormat="1" ht="15" customHeight="1">
      <c r="A20" s="15"/>
      <c r="B20" s="15"/>
      <c r="C20" s="15"/>
      <c r="D20" s="15"/>
      <c r="E20" s="15"/>
      <c r="F20" s="15"/>
      <c r="G20" s="15"/>
      <c r="H20" s="15"/>
      <c r="I20" s="15"/>
      <c r="J20" s="15"/>
      <c r="K20" s="15"/>
      <c r="L20" s="15"/>
      <c r="M20" s="15"/>
      <c r="N20" s="15"/>
      <c r="O20" s="15"/>
      <c r="P20" s="15"/>
      <c r="Q20" s="15"/>
      <c r="R20" s="15"/>
      <c r="S20" s="15"/>
    </row>
    <row r="21" spans="1:19" s="6" customFormat="1" ht="15" customHeight="1">
      <c r="A21" s="15"/>
      <c r="B21" s="15"/>
      <c r="C21" s="15"/>
      <c r="D21" s="15"/>
      <c r="E21" s="15"/>
      <c r="F21" s="15"/>
      <c r="G21" s="15"/>
      <c r="H21" s="15"/>
      <c r="I21" s="15"/>
      <c r="J21" s="15"/>
      <c r="K21" s="15"/>
      <c r="L21" s="15"/>
      <c r="M21" s="15"/>
      <c r="N21" s="15"/>
      <c r="O21" s="15"/>
      <c r="P21" s="15"/>
      <c r="Q21" s="15"/>
      <c r="R21" s="15"/>
      <c r="S21" s="15"/>
    </row>
    <row r="22" spans="1:19" s="6" customFormat="1" ht="45" customHeight="1">
      <c r="A22" s="186" t="s">
        <v>59</v>
      </c>
      <c r="B22" s="186"/>
      <c r="C22" s="186"/>
      <c r="D22" s="186"/>
      <c r="E22" s="186"/>
      <c r="F22" s="15"/>
      <c r="G22" s="15"/>
      <c r="H22" s="15"/>
      <c r="I22" s="15"/>
      <c r="J22" s="15"/>
      <c r="K22" s="15"/>
      <c r="L22" s="15"/>
      <c r="M22" s="15"/>
      <c r="N22" s="15"/>
      <c r="O22" s="15"/>
      <c r="P22" s="15"/>
      <c r="Q22" s="15"/>
      <c r="R22" s="15"/>
      <c r="S22" s="15"/>
    </row>
    <row r="23" spans="1:19" s="6" customFormat="1" ht="15" customHeight="1">
      <c r="A23" s="185" t="s">
        <v>19</v>
      </c>
      <c r="B23" s="185"/>
      <c r="C23" s="185"/>
      <c r="D23" s="185"/>
      <c r="E23" s="185"/>
      <c r="F23" s="15"/>
      <c r="G23" s="15"/>
      <c r="H23" s="15"/>
      <c r="I23" s="15"/>
      <c r="J23" s="15"/>
      <c r="K23" s="15"/>
      <c r="L23" s="15"/>
      <c r="M23" s="15"/>
      <c r="N23" s="15"/>
      <c r="O23" s="15"/>
      <c r="P23" s="15"/>
      <c r="Q23" s="15"/>
      <c r="R23" s="15"/>
      <c r="S23" s="15"/>
    </row>
    <row r="24" spans="1:19" s="6" customFormat="1" ht="15" customHeight="1">
      <c r="A24" s="187" t="s">
        <v>93</v>
      </c>
      <c r="B24" s="187" t="s">
        <v>12</v>
      </c>
      <c r="C24" s="181" t="s">
        <v>20</v>
      </c>
      <c r="D24" s="187" t="s">
        <v>54</v>
      </c>
      <c r="E24" s="181" t="s">
        <v>40</v>
      </c>
      <c r="F24" s="181"/>
      <c r="G24" s="181"/>
      <c r="H24" s="181"/>
      <c r="I24" s="15"/>
      <c r="J24" s="15"/>
      <c r="K24" s="15"/>
      <c r="L24" s="15"/>
      <c r="M24" s="15"/>
      <c r="N24" s="15"/>
      <c r="O24" s="15"/>
      <c r="P24" s="15"/>
      <c r="Q24" s="15"/>
      <c r="R24" s="15"/>
      <c r="S24" s="15"/>
    </row>
    <row r="25" spans="1:19" s="6" customFormat="1" ht="15" customHeight="1">
      <c r="A25" s="15">
        <v>0.33329999999999999</v>
      </c>
      <c r="B25" s="15">
        <v>1</v>
      </c>
      <c r="C25" s="15">
        <f xml:space="preserve"> 0.9933411 + 0.006338*A25 - 0.000024627*(A25-45.2708)^2 - 0.00000065456*(A25-45.2708)^3 + 0.0000000026352*(A25-45.2708)^4 + 0.00000000008595*(A25-45.2708)^5</f>
        <v>1.0001166090078193</v>
      </c>
      <c r="D25" s="189">
        <f t="shared" ref="D25:D88" si="0">(C25-B25)/B25*100</f>
        <v>1.1660900781929051E-2</v>
      </c>
      <c r="E25" s="15">
        <f>ROUND(A25*10*B25,2)</f>
        <v>3.33</v>
      </c>
      <c r="F25" s="15"/>
      <c r="G25" s="15"/>
      <c r="H25" s="15"/>
      <c r="I25" s="15"/>
      <c r="J25" s="15"/>
      <c r="K25" s="15"/>
      <c r="L25" s="15"/>
      <c r="M25" s="15"/>
      <c r="N25" s="15"/>
      <c r="O25" s="15"/>
      <c r="P25" s="15"/>
      <c r="Q25" s="15"/>
      <c r="R25" s="15"/>
      <c r="S25" s="15"/>
    </row>
    <row r="26" spans="1:19" s="6" customFormat="1" ht="15" customHeight="1">
      <c r="A26" s="15">
        <v>1.2549999999999999</v>
      </c>
      <c r="B26" s="15">
        <v>1.0049999999999999</v>
      </c>
      <c r="C26" s="15">
        <f t="shared" ref="C26:C89" si="1" xml:space="preserve"> 0.9933411 + 0.006338*A26 - 0.000024627*(A26-45.2708)^2 - 0.00000065456*(A26-45.2708)^3 + 0.0000000026352*(A26-45.2708)^4 + 0.00000000008595*(A26-45.2708)^5</f>
        <v>1.0050924573631375</v>
      </c>
      <c r="D26" s="189">
        <f t="shared" si="0"/>
        <v>9.1997376256284392E-3</v>
      </c>
      <c r="E26" s="15">
        <f t="shared" ref="E26:E89" si="2">ROUND(A26*10*B26,2)</f>
        <v>12.61</v>
      </c>
      <c r="F26" s="15"/>
      <c r="G26" s="15"/>
      <c r="H26" s="15"/>
      <c r="I26" s="15"/>
      <c r="J26" s="15"/>
      <c r="K26" s="15"/>
      <c r="L26" s="15"/>
      <c r="M26" s="15"/>
      <c r="N26" s="15"/>
      <c r="O26" s="15"/>
      <c r="P26" s="15"/>
      <c r="Q26" s="15"/>
      <c r="R26" s="15"/>
      <c r="S26" s="15"/>
    </row>
    <row r="27" spans="1:19" s="6" customFormat="1" ht="15" customHeight="1">
      <c r="A27" s="15">
        <v>2.1640000000000001</v>
      </c>
      <c r="B27" s="15">
        <v>1.01</v>
      </c>
      <c r="C27" s="15">
        <f t="shared" si="1"/>
        <v>1.0100315672381597</v>
      </c>
      <c r="D27" s="189">
        <f t="shared" si="0"/>
        <v>3.1254691247196808E-3</v>
      </c>
      <c r="E27" s="15">
        <f t="shared" si="2"/>
        <v>21.86</v>
      </c>
      <c r="F27" s="15"/>
      <c r="G27" s="15"/>
      <c r="H27" s="15"/>
      <c r="I27" s="15"/>
      <c r="J27" s="15"/>
      <c r="K27" s="15"/>
      <c r="L27" s="15"/>
      <c r="M27" s="15"/>
      <c r="N27" s="15"/>
      <c r="O27" s="15"/>
      <c r="P27" s="15"/>
      <c r="Q27" s="15"/>
      <c r="R27" s="15"/>
      <c r="S27" s="15"/>
    </row>
    <row r="28" spans="1:19" s="6" customFormat="1" ht="15" customHeight="1">
      <c r="A28" s="15">
        <v>3.073</v>
      </c>
      <c r="B28" s="15">
        <v>1.0149999999999999</v>
      </c>
      <c r="C28" s="15">
        <f t="shared" si="1"/>
        <v>1.0150046230939638</v>
      </c>
      <c r="D28" s="189">
        <f t="shared" si="0"/>
        <v>4.5547723782006055E-4</v>
      </c>
      <c r="E28" s="15">
        <f t="shared" si="2"/>
        <v>31.19</v>
      </c>
      <c r="F28" s="15"/>
      <c r="G28" s="15"/>
      <c r="H28" s="15"/>
      <c r="I28" s="15"/>
      <c r="J28" s="15"/>
      <c r="K28" s="15"/>
      <c r="L28" s="15"/>
      <c r="M28" s="15"/>
      <c r="N28" s="15"/>
      <c r="O28" s="15"/>
      <c r="P28" s="15"/>
      <c r="Q28" s="15"/>
      <c r="R28" s="15"/>
      <c r="S28" s="15"/>
    </row>
    <row r="29" spans="1:19" s="6" customFormat="1" ht="15" customHeight="1">
      <c r="A29" s="15">
        <v>3.9820000000000002</v>
      </c>
      <c r="B29" s="15">
        <v>1.02</v>
      </c>
      <c r="C29" s="15">
        <f t="shared" si="1"/>
        <v>1.0200136963449973</v>
      </c>
      <c r="D29" s="189">
        <f t="shared" si="0"/>
        <v>1.3427789213000458E-3</v>
      </c>
      <c r="E29" s="15">
        <f t="shared" si="2"/>
        <v>40.619999999999997</v>
      </c>
      <c r="F29" s="15"/>
      <c r="G29" s="15"/>
      <c r="H29" s="15"/>
      <c r="I29" s="15"/>
      <c r="J29" s="15"/>
      <c r="K29" s="15"/>
      <c r="L29" s="15"/>
      <c r="M29" s="15"/>
      <c r="N29" s="15"/>
      <c r="O29" s="15"/>
      <c r="P29" s="15"/>
      <c r="Q29" s="15"/>
      <c r="R29" s="15"/>
      <c r="S29" s="15"/>
    </row>
    <row r="30" spans="1:19" s="6" customFormat="1" ht="15" customHeight="1">
      <c r="A30" s="15">
        <v>4.883</v>
      </c>
      <c r="B30" s="15">
        <v>1.0249999999999999</v>
      </c>
      <c r="C30" s="15">
        <f t="shared" si="1"/>
        <v>1.0250160174573026</v>
      </c>
      <c r="D30" s="189">
        <f t="shared" si="0"/>
        <v>1.5626787612420022E-3</v>
      </c>
      <c r="E30" s="15">
        <f t="shared" si="2"/>
        <v>50.05</v>
      </c>
      <c r="F30" s="15"/>
      <c r="G30" s="15"/>
      <c r="H30" s="15"/>
      <c r="I30" s="15"/>
      <c r="J30" s="15"/>
      <c r="K30" s="15"/>
      <c r="L30" s="15"/>
      <c r="M30" s="15"/>
      <c r="N30" s="15"/>
      <c r="O30" s="15"/>
      <c r="P30" s="15"/>
      <c r="Q30" s="15"/>
      <c r="R30" s="15"/>
      <c r="S30" s="15"/>
    </row>
    <row r="31" spans="1:19" s="6" customFormat="1" ht="15" customHeight="1">
      <c r="A31" s="15">
        <v>5.7839999999999998</v>
      </c>
      <c r="B31" s="15">
        <v>1.03</v>
      </c>
      <c r="C31" s="15">
        <f t="shared" si="1"/>
        <v>1.0300570405649823</v>
      </c>
      <c r="D31" s="189">
        <f t="shared" si="0"/>
        <v>5.5379189303141618E-3</v>
      </c>
      <c r="E31" s="15">
        <f t="shared" si="2"/>
        <v>59.58</v>
      </c>
      <c r="F31" s="15"/>
      <c r="G31" s="15"/>
      <c r="H31" s="15"/>
      <c r="I31" s="15"/>
      <c r="J31" s="15"/>
      <c r="K31" s="15"/>
      <c r="L31" s="15"/>
      <c r="M31" s="15"/>
      <c r="N31" s="15"/>
      <c r="O31" s="15"/>
      <c r="P31" s="15"/>
      <c r="Q31" s="15"/>
      <c r="R31" s="15"/>
      <c r="S31" s="15"/>
    </row>
    <row r="32" spans="1:19" s="6" customFormat="1" ht="15" customHeight="1">
      <c r="A32" s="15">
        <v>6.6609999999999996</v>
      </c>
      <c r="B32" s="15">
        <v>1.0349999999999999</v>
      </c>
      <c r="C32" s="15">
        <f t="shared" si="1"/>
        <v>1.0350021909608589</v>
      </c>
      <c r="D32" s="189">
        <f t="shared" si="0"/>
        <v>2.1168703951313794E-4</v>
      </c>
      <c r="E32" s="15">
        <f t="shared" si="2"/>
        <v>68.94</v>
      </c>
      <c r="F32" s="15"/>
      <c r="G32" s="15"/>
      <c r="H32" s="15"/>
      <c r="I32" s="15"/>
      <c r="J32" s="15"/>
      <c r="K32" s="15"/>
      <c r="L32" s="15"/>
      <c r="M32" s="15"/>
      <c r="N32" s="15"/>
      <c r="O32" s="15"/>
      <c r="P32" s="15"/>
      <c r="Q32" s="15"/>
      <c r="R32" s="15"/>
      <c r="S32" s="15"/>
    </row>
    <row r="33" spans="1:19" s="6" customFormat="1" ht="15" customHeight="1">
      <c r="A33" s="15">
        <v>7.53</v>
      </c>
      <c r="B33" s="15">
        <v>1.04</v>
      </c>
      <c r="C33" s="15">
        <f t="shared" si="1"/>
        <v>1.039940585766264</v>
      </c>
      <c r="D33" s="189">
        <f t="shared" si="0"/>
        <v>-5.7129070900010003E-3</v>
      </c>
      <c r="E33" s="15">
        <f t="shared" si="2"/>
        <v>78.31</v>
      </c>
      <c r="F33" s="15"/>
      <c r="G33" s="15"/>
      <c r="H33" s="15"/>
      <c r="I33" s="15"/>
      <c r="J33" s="15"/>
      <c r="K33" s="15"/>
      <c r="L33" s="15"/>
      <c r="M33" s="15"/>
      <c r="N33" s="15"/>
      <c r="O33" s="15"/>
      <c r="P33" s="15"/>
      <c r="Q33" s="15"/>
      <c r="R33" s="15"/>
      <c r="S33" s="15"/>
    </row>
    <row r="34" spans="1:19" s="6" customFormat="1" ht="15" customHeight="1">
      <c r="A34" s="15">
        <v>8.3979999999999997</v>
      </c>
      <c r="B34" s="15">
        <v>1.0449999999999999</v>
      </c>
      <c r="C34" s="15">
        <f t="shared" si="1"/>
        <v>1.0449121823893874</v>
      </c>
      <c r="D34" s="189">
        <f t="shared" si="0"/>
        <v>-8.4035991016741668E-3</v>
      </c>
      <c r="E34" s="15">
        <f t="shared" si="2"/>
        <v>87.76</v>
      </c>
      <c r="F34" s="15"/>
      <c r="G34" s="15"/>
      <c r="H34" s="15"/>
      <c r="I34" s="15"/>
      <c r="J34" s="15"/>
      <c r="K34" s="15"/>
      <c r="L34" s="15"/>
      <c r="M34" s="15"/>
      <c r="N34" s="15"/>
      <c r="O34" s="15"/>
      <c r="P34" s="15"/>
      <c r="Q34" s="15"/>
      <c r="R34" s="15"/>
      <c r="S34" s="15"/>
    </row>
    <row r="35" spans="1:19" s="6" customFormat="1" ht="15" customHeight="1">
      <c r="A35" s="15">
        <v>9.2590000000000003</v>
      </c>
      <c r="B35" s="15">
        <v>1.05</v>
      </c>
      <c r="C35" s="15">
        <f t="shared" si="1"/>
        <v>1.0498826540896484</v>
      </c>
      <c r="D35" s="189">
        <f t="shared" si="0"/>
        <v>-1.1175800985868414E-2</v>
      </c>
      <c r="E35" s="15">
        <f t="shared" si="2"/>
        <v>97.22</v>
      </c>
      <c r="F35" s="15"/>
      <c r="G35" s="52" t="s">
        <v>106</v>
      </c>
      <c r="H35" s="15"/>
      <c r="I35" s="15"/>
      <c r="J35" s="15"/>
      <c r="K35" s="15"/>
      <c r="L35" s="15"/>
      <c r="M35" s="15"/>
      <c r="N35" s="15"/>
      <c r="O35" s="15"/>
      <c r="P35" s="15"/>
      <c r="Q35" s="15"/>
      <c r="R35" s="15"/>
      <c r="S35" s="15"/>
    </row>
    <row r="36" spans="1:19" s="6" customFormat="1" ht="15" customHeight="1">
      <c r="A36" s="15">
        <v>10.119999999999999</v>
      </c>
      <c r="B36" s="15">
        <v>1.0549999999999999</v>
      </c>
      <c r="C36" s="15">
        <f t="shared" si="1"/>
        <v>1.0548923321899106</v>
      </c>
      <c r="D36" s="189">
        <f t="shared" si="0"/>
        <v>-1.0205479629318193E-2</v>
      </c>
      <c r="E36" s="15">
        <f t="shared" si="2"/>
        <v>106.77</v>
      </c>
      <c r="F36" s="15"/>
      <c r="G36" s="15" t="s">
        <v>107</v>
      </c>
      <c r="H36" s="15"/>
      <c r="I36" s="15"/>
      <c r="J36" s="15"/>
      <c r="K36" s="15"/>
      <c r="L36" s="15"/>
      <c r="M36" s="15"/>
      <c r="N36" s="15"/>
      <c r="O36" s="15"/>
      <c r="P36" s="15"/>
      <c r="Q36" s="15"/>
      <c r="R36" s="15"/>
      <c r="S36" s="15"/>
    </row>
    <row r="37" spans="1:19" s="6" customFormat="1" ht="15" customHeight="1">
      <c r="A37" s="15">
        <v>10.97</v>
      </c>
      <c r="B37" s="15">
        <v>1.06</v>
      </c>
      <c r="C37" s="15">
        <f t="shared" si="1"/>
        <v>1.0598766857645174</v>
      </c>
      <c r="D37" s="189">
        <f t="shared" si="0"/>
        <v>-1.1633418441756497E-2</v>
      </c>
      <c r="E37" s="15">
        <f t="shared" si="2"/>
        <v>116.28</v>
      </c>
      <c r="F37" s="15"/>
      <c r="G37" s="15"/>
      <c r="H37" s="15"/>
      <c r="I37" s="15"/>
      <c r="J37" s="15"/>
      <c r="K37" s="15"/>
      <c r="L37" s="15"/>
      <c r="M37" s="15"/>
      <c r="N37" s="15"/>
      <c r="O37" s="15"/>
      <c r="P37" s="15"/>
      <c r="Q37" s="15"/>
      <c r="R37" s="15"/>
      <c r="S37" s="15"/>
    </row>
    <row r="38" spans="1:19" s="6" customFormat="1" ht="15" customHeight="1">
      <c r="A38" s="15">
        <v>11.81</v>
      </c>
      <c r="B38" s="15">
        <v>1.0649999999999999</v>
      </c>
      <c r="C38" s="15">
        <f t="shared" si="1"/>
        <v>1.0648402129644359</v>
      </c>
      <c r="D38" s="189">
        <f t="shared" si="0"/>
        <v>-1.5003477517753432E-2</v>
      </c>
      <c r="E38" s="15">
        <f t="shared" si="2"/>
        <v>125.78</v>
      </c>
      <c r="F38" s="15"/>
      <c r="G38" s="15"/>
      <c r="H38" s="15"/>
      <c r="I38" s="15"/>
      <c r="J38" s="15"/>
      <c r="K38" s="15"/>
      <c r="L38" s="15"/>
      <c r="M38" s="15"/>
      <c r="N38" s="15"/>
      <c r="O38" s="15"/>
      <c r="P38" s="15"/>
      <c r="Q38" s="15"/>
      <c r="R38" s="15"/>
      <c r="S38" s="15"/>
    </row>
    <row r="39" spans="1:19" s="6" customFormat="1" ht="15" customHeight="1">
      <c r="A39" s="15">
        <v>12.65</v>
      </c>
      <c r="B39" s="15">
        <v>1.07</v>
      </c>
      <c r="C39" s="15">
        <f t="shared" si="1"/>
        <v>1.0698412409840781</v>
      </c>
      <c r="D39" s="189">
        <f t="shared" si="0"/>
        <v>-1.4837291207663014E-2</v>
      </c>
      <c r="E39" s="15">
        <f t="shared" si="2"/>
        <v>135.36000000000001</v>
      </c>
      <c r="F39" s="15"/>
      <c r="G39" s="15"/>
      <c r="H39" s="15"/>
      <c r="I39" s="15"/>
      <c r="J39" s="15"/>
      <c r="K39" s="15"/>
      <c r="L39" s="15"/>
      <c r="M39" s="15"/>
      <c r="N39" s="15"/>
      <c r="O39" s="15"/>
      <c r="P39" s="15"/>
      <c r="Q39" s="15"/>
      <c r="R39" s="15"/>
      <c r="S39" s="15"/>
    </row>
    <row r="40" spans="1:19" s="6" customFormat="1" ht="15" customHeight="1">
      <c r="A40" s="15">
        <v>13.48</v>
      </c>
      <c r="B40" s="15">
        <v>1.075</v>
      </c>
      <c r="C40" s="15">
        <f t="shared" si="1"/>
        <v>1.0748193432116568</v>
      </c>
      <c r="D40" s="189">
        <f t="shared" si="0"/>
        <v>-1.6805282636568771E-2</v>
      </c>
      <c r="E40" s="15">
        <f t="shared" si="2"/>
        <v>144.91</v>
      </c>
      <c r="F40" s="15"/>
      <c r="G40" s="15"/>
      <c r="H40" s="15"/>
      <c r="I40" s="15"/>
      <c r="J40" s="15"/>
      <c r="K40" s="15"/>
      <c r="L40" s="15"/>
      <c r="M40" s="15"/>
      <c r="N40" s="15"/>
      <c r="O40" s="15"/>
      <c r="P40" s="15"/>
      <c r="Q40" s="15"/>
      <c r="R40" s="15"/>
      <c r="S40" s="15"/>
    </row>
    <row r="41" spans="1:19" s="6" customFormat="1" ht="15" customHeight="1">
      <c r="A41" s="15">
        <v>14.31</v>
      </c>
      <c r="B41" s="15">
        <v>1.08</v>
      </c>
      <c r="C41" s="15">
        <f t="shared" si="1"/>
        <v>1.0798334841385471</v>
      </c>
      <c r="D41" s="189">
        <f t="shared" si="0"/>
        <v>-1.5418135319722057E-2</v>
      </c>
      <c r="E41" s="15">
        <f t="shared" si="2"/>
        <v>154.55000000000001</v>
      </c>
      <c r="F41" s="15"/>
      <c r="G41" s="15"/>
      <c r="H41" s="15"/>
      <c r="I41" s="15"/>
      <c r="J41" s="15"/>
      <c r="K41" s="15"/>
      <c r="L41" s="15"/>
      <c r="M41" s="15"/>
      <c r="N41" s="15"/>
      <c r="O41" s="15"/>
      <c r="P41" s="15"/>
      <c r="Q41" s="15"/>
      <c r="R41" s="15"/>
      <c r="S41" s="15"/>
    </row>
    <row r="42" spans="1:19" s="6" customFormat="1" ht="15" customHeight="1">
      <c r="A42" s="15">
        <v>15.13</v>
      </c>
      <c r="B42" s="15">
        <v>1.085</v>
      </c>
      <c r="C42" s="15">
        <f t="shared" si="1"/>
        <v>1.0848221376591529</v>
      </c>
      <c r="D42" s="189">
        <f t="shared" si="0"/>
        <v>-1.6392842474382108E-2</v>
      </c>
      <c r="E42" s="15">
        <f t="shared" si="2"/>
        <v>164.16</v>
      </c>
      <c r="F42" s="15"/>
      <c r="G42" s="15"/>
      <c r="H42" s="15"/>
      <c r="I42" s="15"/>
      <c r="J42" s="15"/>
      <c r="K42" s="15"/>
      <c r="L42" s="15"/>
      <c r="M42" s="15"/>
      <c r="N42" s="15"/>
      <c r="O42" s="15"/>
      <c r="P42" s="15"/>
      <c r="Q42" s="15"/>
      <c r="R42" s="15"/>
      <c r="S42" s="15"/>
    </row>
    <row r="43" spans="1:19" s="6" customFormat="1" ht="15" customHeight="1">
      <c r="A43" s="15">
        <v>15.95</v>
      </c>
      <c r="B43" s="15">
        <v>1.0900000000000001</v>
      </c>
      <c r="C43" s="15">
        <f t="shared" si="1"/>
        <v>1.0898449250701518</v>
      </c>
      <c r="D43" s="189">
        <f t="shared" si="0"/>
        <v>-1.4227057784241397E-2</v>
      </c>
      <c r="E43" s="15">
        <f t="shared" si="2"/>
        <v>173.86</v>
      </c>
      <c r="F43" s="15"/>
      <c r="G43" s="15"/>
      <c r="H43" s="15"/>
      <c r="I43" s="15"/>
      <c r="J43" s="15"/>
      <c r="K43" s="15"/>
      <c r="L43" s="15"/>
      <c r="M43" s="15"/>
      <c r="N43" s="15"/>
      <c r="O43" s="15"/>
      <c r="P43" s="15"/>
      <c r="Q43" s="15"/>
      <c r="R43" s="15"/>
      <c r="S43" s="15"/>
    </row>
    <row r="44" spans="1:19" s="6" customFormat="1" ht="15" customHeight="1">
      <c r="A44" s="15">
        <v>16.760000000000002</v>
      </c>
      <c r="B44" s="15">
        <v>1.095</v>
      </c>
      <c r="C44" s="15">
        <f t="shared" si="1"/>
        <v>1.094839298270248</v>
      </c>
      <c r="D44" s="189">
        <f t="shared" si="0"/>
        <v>-1.467595705497917E-2</v>
      </c>
      <c r="E44" s="15">
        <f t="shared" si="2"/>
        <v>183.52</v>
      </c>
      <c r="F44" s="15"/>
      <c r="G44" s="15"/>
      <c r="H44" s="15"/>
      <c r="I44" s="15"/>
      <c r="J44" s="15"/>
      <c r="K44" s="15"/>
      <c r="L44" s="15"/>
      <c r="M44" s="15"/>
      <c r="N44" s="15"/>
      <c r="O44" s="15"/>
      <c r="P44" s="15"/>
      <c r="Q44" s="15"/>
      <c r="R44" s="15"/>
      <c r="S44" s="15"/>
    </row>
    <row r="45" spans="1:19" s="6" customFormat="1" ht="15" customHeight="1">
      <c r="A45" s="15">
        <v>17.579999999999998</v>
      </c>
      <c r="B45" s="15">
        <v>1.1000000000000001</v>
      </c>
      <c r="C45" s="15">
        <f t="shared" si="1"/>
        <v>1.099927787347051</v>
      </c>
      <c r="D45" s="189">
        <f t="shared" si="0"/>
        <v>-6.5647866317363277E-3</v>
      </c>
      <c r="E45" s="15">
        <f t="shared" si="2"/>
        <v>193.38</v>
      </c>
      <c r="F45" s="15"/>
      <c r="G45" s="15"/>
      <c r="H45" s="15"/>
      <c r="I45" s="15"/>
      <c r="J45" s="15"/>
      <c r="K45" s="15"/>
      <c r="L45" s="15"/>
      <c r="M45" s="15"/>
      <c r="N45" s="15"/>
      <c r="O45" s="15"/>
      <c r="P45" s="15"/>
      <c r="Q45" s="15"/>
      <c r="R45" s="15"/>
      <c r="S45" s="15"/>
    </row>
    <row r="46" spans="1:19" s="6" customFormat="1" ht="15" customHeight="1">
      <c r="A46" s="15">
        <v>18.39</v>
      </c>
      <c r="B46" s="15">
        <v>1.105</v>
      </c>
      <c r="C46" s="15">
        <f t="shared" si="1"/>
        <v>1.1049854068309148</v>
      </c>
      <c r="D46" s="189">
        <f t="shared" si="0"/>
        <v>-1.3206487859856982E-3</v>
      </c>
      <c r="E46" s="15">
        <f t="shared" si="2"/>
        <v>203.21</v>
      </c>
      <c r="F46" s="15"/>
      <c r="G46" s="15"/>
      <c r="H46" s="15"/>
      <c r="I46" s="15"/>
      <c r="J46" s="15"/>
      <c r="K46" s="15"/>
      <c r="L46" s="15"/>
      <c r="M46" s="15"/>
      <c r="N46" s="15"/>
      <c r="O46" s="15"/>
      <c r="P46" s="15"/>
      <c r="Q46" s="15"/>
      <c r="R46" s="15"/>
      <c r="S46" s="15"/>
    </row>
    <row r="47" spans="1:19" s="6" customFormat="1" ht="15" customHeight="1">
      <c r="A47" s="15">
        <v>19.190000000000001</v>
      </c>
      <c r="B47" s="15">
        <v>1.1100000000000001</v>
      </c>
      <c r="C47" s="15">
        <f t="shared" si="1"/>
        <v>1.1100100637757537</v>
      </c>
      <c r="D47" s="189">
        <f t="shared" si="0"/>
        <v>9.0664646429122493E-4</v>
      </c>
      <c r="E47" s="15">
        <f t="shared" si="2"/>
        <v>213.01</v>
      </c>
      <c r="F47" s="15"/>
      <c r="G47" s="15"/>
      <c r="H47" s="15"/>
      <c r="I47" s="15"/>
      <c r="J47" s="15"/>
      <c r="K47" s="15"/>
      <c r="L47" s="15"/>
      <c r="M47" s="15"/>
      <c r="N47" s="15"/>
      <c r="O47" s="15"/>
      <c r="P47" s="15"/>
      <c r="Q47" s="15"/>
      <c r="R47" s="15"/>
      <c r="S47" s="15"/>
    </row>
    <row r="48" spans="1:19" s="6" customFormat="1" ht="15" customHeight="1">
      <c r="A48" s="15">
        <v>20</v>
      </c>
      <c r="B48" s="15">
        <v>1.115</v>
      </c>
      <c r="C48" s="15">
        <f t="shared" si="1"/>
        <v>1.1151263305010251</v>
      </c>
      <c r="D48" s="189">
        <f t="shared" si="0"/>
        <v>1.133008977803252E-2</v>
      </c>
      <c r="E48" s="15">
        <f t="shared" si="2"/>
        <v>223</v>
      </c>
      <c r="F48" s="15"/>
      <c r="G48" s="15"/>
      <c r="H48" s="15"/>
      <c r="I48" s="15"/>
      <c r="J48" s="15"/>
      <c r="K48" s="15"/>
      <c r="L48" s="15"/>
      <c r="M48" s="15"/>
      <c r="N48" s="15"/>
      <c r="O48" s="15"/>
      <c r="P48" s="15"/>
      <c r="Q48" s="15"/>
      <c r="R48" s="15"/>
      <c r="S48" s="15"/>
    </row>
    <row r="49" spans="1:19" s="6" customFormat="1" ht="15" customHeight="1">
      <c r="A49" s="15">
        <v>20.79</v>
      </c>
      <c r="B49" s="15">
        <v>1.1200000000000001</v>
      </c>
      <c r="C49" s="15">
        <f t="shared" si="1"/>
        <v>1.1201430984788963</v>
      </c>
      <c r="D49" s="189">
        <f t="shared" si="0"/>
        <v>1.2776649901442241E-2</v>
      </c>
      <c r="E49" s="15">
        <f t="shared" si="2"/>
        <v>232.85</v>
      </c>
      <c r="F49" s="15"/>
      <c r="G49" s="15"/>
      <c r="H49" s="15"/>
      <c r="I49" s="15"/>
      <c r="J49" s="15"/>
      <c r="K49" s="15"/>
      <c r="L49" s="15"/>
      <c r="M49" s="15"/>
      <c r="N49" s="15"/>
      <c r="O49" s="15"/>
      <c r="P49" s="15"/>
      <c r="Q49" s="15"/>
      <c r="R49" s="15"/>
      <c r="S49" s="15"/>
    </row>
    <row r="50" spans="1:19" s="6" customFormat="1" ht="15" customHeight="1">
      <c r="A50" s="15">
        <v>21.59</v>
      </c>
      <c r="B50" s="15">
        <v>1.125</v>
      </c>
      <c r="C50" s="15">
        <f t="shared" si="1"/>
        <v>1.1252491940965301</v>
      </c>
      <c r="D50" s="189">
        <f t="shared" si="0"/>
        <v>2.2150586358233366E-2</v>
      </c>
      <c r="E50" s="15">
        <f t="shared" si="2"/>
        <v>242.89</v>
      </c>
      <c r="F50" s="15"/>
      <c r="G50" s="15" t="s">
        <v>108</v>
      </c>
      <c r="H50" s="15"/>
      <c r="I50" s="15"/>
      <c r="J50" s="15"/>
      <c r="K50" s="15"/>
      <c r="L50" s="15"/>
      <c r="M50" s="15"/>
      <c r="N50" s="15"/>
      <c r="O50" s="15"/>
      <c r="P50" s="15"/>
      <c r="Q50" s="15"/>
      <c r="R50" s="15"/>
      <c r="S50" s="15"/>
    </row>
    <row r="51" spans="1:19" s="6" customFormat="1" ht="15" customHeight="1">
      <c r="A51" s="15">
        <v>22.38</v>
      </c>
      <c r="B51" s="15">
        <v>1.1299999999999999</v>
      </c>
      <c r="C51" s="15">
        <f t="shared" si="1"/>
        <v>1.1303157397264707</v>
      </c>
      <c r="D51" s="189">
        <f t="shared" si="0"/>
        <v>2.7941568714230935E-2</v>
      </c>
      <c r="E51" s="15">
        <f t="shared" si="2"/>
        <v>252.89</v>
      </c>
      <c r="F51" s="15"/>
      <c r="G51" s="52" t="s">
        <v>109</v>
      </c>
      <c r="H51" s="15"/>
      <c r="I51" s="15"/>
      <c r="J51" s="15"/>
      <c r="K51" s="15"/>
      <c r="L51" s="15"/>
      <c r="M51" s="15"/>
      <c r="N51" s="15"/>
      <c r="O51" s="15"/>
      <c r="P51" s="15"/>
      <c r="Q51" s="15"/>
      <c r="R51" s="15"/>
      <c r="S51" s="15"/>
    </row>
    <row r="52" spans="1:19" s="6" customFormat="1" ht="15" customHeight="1">
      <c r="A52" s="15">
        <v>23.16</v>
      </c>
      <c r="B52" s="15">
        <v>1.135</v>
      </c>
      <c r="C52" s="15">
        <f t="shared" si="1"/>
        <v>1.1353405606034339</v>
      </c>
      <c r="D52" s="189">
        <f t="shared" si="0"/>
        <v>3.0005339509595042E-2</v>
      </c>
      <c r="E52" s="15">
        <f t="shared" si="2"/>
        <v>262.87</v>
      </c>
      <c r="F52" s="15"/>
      <c r="G52" s="15"/>
      <c r="H52" s="15"/>
      <c r="I52" s="15"/>
      <c r="J52" s="15"/>
      <c r="K52" s="15"/>
      <c r="L52" s="15"/>
      <c r="M52" s="15"/>
      <c r="N52" s="15"/>
      <c r="O52" s="15"/>
      <c r="P52" s="15"/>
      <c r="Q52" s="15"/>
      <c r="R52" s="15"/>
      <c r="S52" s="15"/>
    </row>
    <row r="53" spans="1:19" s="6" customFormat="1" ht="15" customHeight="1">
      <c r="A53" s="15">
        <v>23.94</v>
      </c>
      <c r="B53" s="15">
        <v>1.1399999999999999</v>
      </c>
      <c r="C53" s="15">
        <f t="shared" si="1"/>
        <v>1.1403863424717586</v>
      </c>
      <c r="D53" s="189">
        <f t="shared" si="0"/>
        <v>3.3889690505151504E-2</v>
      </c>
      <c r="E53" s="15">
        <f t="shared" si="2"/>
        <v>272.92</v>
      </c>
      <c r="F53" s="15"/>
      <c r="G53" s="15"/>
      <c r="H53" s="15"/>
      <c r="I53" s="15"/>
      <c r="J53" s="15"/>
      <c r="K53" s="15"/>
      <c r="L53" s="15"/>
      <c r="M53" s="15"/>
      <c r="N53" s="15"/>
      <c r="O53" s="15"/>
      <c r="P53" s="15"/>
      <c r="Q53" s="15"/>
      <c r="R53" s="15"/>
      <c r="S53" s="15"/>
    </row>
    <row r="54" spans="1:19" s="6" customFormat="1" ht="15" customHeight="1">
      <c r="A54" s="15">
        <v>24.71</v>
      </c>
      <c r="B54" s="15">
        <v>1.145</v>
      </c>
      <c r="C54" s="15">
        <f t="shared" si="1"/>
        <v>1.1453866657219913</v>
      </c>
      <c r="D54" s="189">
        <f t="shared" si="0"/>
        <v>3.3769932051642651E-2</v>
      </c>
      <c r="E54" s="15">
        <f t="shared" si="2"/>
        <v>282.93</v>
      </c>
      <c r="F54" s="15"/>
      <c r="G54" s="15"/>
      <c r="H54" s="15"/>
      <c r="I54" s="15"/>
      <c r="J54" s="15"/>
      <c r="K54" s="15"/>
      <c r="L54" s="15"/>
      <c r="M54" s="15"/>
      <c r="N54" s="15"/>
      <c r="O54" s="15"/>
      <c r="P54" s="15"/>
      <c r="Q54" s="15"/>
      <c r="R54" s="15"/>
      <c r="S54" s="15"/>
    </row>
    <row r="55" spans="1:19" s="6" customFormat="1" ht="15" customHeight="1">
      <c r="A55" s="15">
        <v>25.48</v>
      </c>
      <c r="B55" s="15">
        <v>1.1499999999999999</v>
      </c>
      <c r="C55" s="15">
        <f t="shared" si="1"/>
        <v>1.1504047255821197</v>
      </c>
      <c r="D55" s="189">
        <f t="shared" si="0"/>
        <v>3.5193528879981867E-2</v>
      </c>
      <c r="E55" s="15">
        <f t="shared" si="2"/>
        <v>293.02</v>
      </c>
      <c r="F55" s="15"/>
      <c r="G55" s="15"/>
      <c r="H55" s="15"/>
      <c r="I55" s="15"/>
      <c r="J55" s="15"/>
      <c r="K55" s="15"/>
      <c r="L55" s="15"/>
      <c r="M55" s="15"/>
      <c r="N55" s="15"/>
      <c r="O55" s="15"/>
      <c r="P55" s="15"/>
      <c r="Q55" s="15"/>
      <c r="R55" s="15"/>
      <c r="S55" s="15"/>
    </row>
    <row r="56" spans="1:19" s="6" customFormat="1" ht="15" customHeight="1">
      <c r="A56" s="15">
        <v>26.24</v>
      </c>
      <c r="B56" s="15">
        <v>1.155</v>
      </c>
      <c r="C56" s="15">
        <f t="shared" si="1"/>
        <v>1.1553736252761677</v>
      </c>
      <c r="D56" s="189">
        <f t="shared" si="0"/>
        <v>3.234850875910722E-2</v>
      </c>
      <c r="E56" s="15">
        <f t="shared" si="2"/>
        <v>303.07</v>
      </c>
      <c r="F56" s="15"/>
      <c r="G56" s="15"/>
      <c r="H56" s="15"/>
      <c r="I56" s="15"/>
      <c r="J56" s="15"/>
      <c r="K56" s="15"/>
      <c r="L56" s="15"/>
      <c r="M56" s="15"/>
      <c r="N56" s="15"/>
      <c r="O56" s="15"/>
      <c r="P56" s="15"/>
      <c r="Q56" s="15"/>
      <c r="R56" s="15"/>
      <c r="S56" s="15"/>
    </row>
    <row r="57" spans="1:19" s="6" customFormat="1" ht="15" customHeight="1">
      <c r="A57" s="15">
        <v>27</v>
      </c>
      <c r="B57" s="15">
        <v>1.1599999999999999</v>
      </c>
      <c r="C57" s="15">
        <f t="shared" si="1"/>
        <v>1.1603570141081994</v>
      </c>
      <c r="D57" s="189">
        <f t="shared" si="0"/>
        <v>3.0777078293055021E-2</v>
      </c>
      <c r="E57" s="15">
        <f t="shared" si="2"/>
        <v>313.2</v>
      </c>
      <c r="F57" s="15"/>
      <c r="G57" s="15"/>
      <c r="H57" s="15"/>
      <c r="I57" s="15"/>
      <c r="J57" s="15"/>
      <c r="K57" s="15"/>
      <c r="L57" s="15"/>
      <c r="M57" s="15"/>
      <c r="N57" s="15"/>
      <c r="O57" s="15"/>
      <c r="P57" s="15"/>
      <c r="Q57" s="15"/>
      <c r="R57" s="15"/>
      <c r="S57" s="15"/>
    </row>
    <row r="58" spans="1:19" s="6" customFormat="1" ht="15" customHeight="1">
      <c r="A58" s="15">
        <v>27.76</v>
      </c>
      <c r="B58" s="15">
        <v>1.165</v>
      </c>
      <c r="C58" s="15">
        <f t="shared" si="1"/>
        <v>1.1653534380549702</v>
      </c>
      <c r="D58" s="189">
        <f t="shared" si="0"/>
        <v>3.0338030469538476E-2</v>
      </c>
      <c r="E58" s="15">
        <f t="shared" si="2"/>
        <v>323.39999999999998</v>
      </c>
      <c r="F58" s="15"/>
      <c r="G58" s="15"/>
      <c r="H58" s="15"/>
      <c r="I58" s="15"/>
      <c r="J58" s="15"/>
      <c r="K58" s="15"/>
      <c r="L58" s="15"/>
      <c r="M58" s="15"/>
      <c r="N58" s="15"/>
      <c r="O58" s="15"/>
      <c r="P58" s="15"/>
      <c r="Q58" s="15"/>
      <c r="R58" s="15"/>
      <c r="S58" s="15"/>
    </row>
    <row r="59" spans="1:19" s="6" customFormat="1" ht="15" customHeight="1">
      <c r="A59" s="15">
        <v>28.51</v>
      </c>
      <c r="B59" s="15">
        <v>1.17</v>
      </c>
      <c r="C59" s="15">
        <f t="shared" si="1"/>
        <v>1.1702954387114826</v>
      </c>
      <c r="D59" s="189">
        <f t="shared" si="0"/>
        <v>2.5251171921592465E-2</v>
      </c>
      <c r="E59" s="15">
        <f t="shared" si="2"/>
        <v>333.57</v>
      </c>
      <c r="F59" s="15"/>
      <c r="G59" s="15"/>
      <c r="H59" s="15"/>
      <c r="I59" s="15"/>
      <c r="J59" s="15"/>
      <c r="K59" s="15"/>
      <c r="L59" s="15"/>
      <c r="M59" s="15"/>
      <c r="N59" s="15"/>
      <c r="O59" s="15"/>
      <c r="P59" s="15"/>
      <c r="Q59" s="15"/>
      <c r="R59" s="15"/>
      <c r="S59" s="15"/>
    </row>
    <row r="60" spans="1:19" s="6" customFormat="1" ht="15" customHeight="1">
      <c r="A60" s="15">
        <v>29.25</v>
      </c>
      <c r="B60" s="15">
        <v>1.175</v>
      </c>
      <c r="C60" s="15">
        <f t="shared" si="1"/>
        <v>1.175181120993231</v>
      </c>
      <c r="D60" s="189">
        <f t="shared" si="0"/>
        <v>1.5414552615402257E-2</v>
      </c>
      <c r="E60" s="15">
        <f t="shared" si="2"/>
        <v>343.69</v>
      </c>
      <c r="F60" s="15"/>
      <c r="G60" s="15"/>
      <c r="H60" s="15"/>
      <c r="I60" s="15"/>
      <c r="J60" s="15"/>
      <c r="K60" s="15"/>
      <c r="L60" s="15"/>
      <c r="M60" s="15"/>
      <c r="N60" s="15"/>
      <c r="O60" s="15"/>
      <c r="P60" s="15"/>
      <c r="Q60" s="15"/>
      <c r="R60" s="15"/>
      <c r="S60" s="15"/>
    </row>
    <row r="61" spans="1:19" s="6" customFormat="1" ht="15" customHeight="1">
      <c r="A61" s="15">
        <v>30</v>
      </c>
      <c r="B61" s="15">
        <v>1.18</v>
      </c>
      <c r="C61" s="15">
        <f t="shared" si="1"/>
        <v>1.1801410377072983</v>
      </c>
      <c r="D61" s="189">
        <f t="shared" si="0"/>
        <v>1.195234807613064E-2</v>
      </c>
      <c r="E61" s="15">
        <f t="shared" si="2"/>
        <v>354</v>
      </c>
      <c r="F61" s="15"/>
      <c r="G61" s="15"/>
      <c r="H61" s="15"/>
      <c r="I61" s="15"/>
      <c r="J61" s="15"/>
      <c r="K61" s="15"/>
      <c r="L61" s="15"/>
      <c r="M61" s="15"/>
      <c r="N61" s="15"/>
      <c r="O61" s="15"/>
      <c r="P61" s="15"/>
      <c r="Q61" s="15"/>
      <c r="R61" s="15"/>
      <c r="S61" s="15"/>
    </row>
    <row r="62" spans="1:19" s="6" customFormat="1" ht="15" customHeight="1">
      <c r="A62" s="15">
        <v>30.74</v>
      </c>
      <c r="B62" s="15">
        <v>1.1850000000000001</v>
      </c>
      <c r="C62" s="15">
        <f t="shared" si="1"/>
        <v>1.1850414270924614</v>
      </c>
      <c r="D62" s="189">
        <f t="shared" si="0"/>
        <v>3.4959571697345715E-3</v>
      </c>
      <c r="E62" s="15">
        <f t="shared" si="2"/>
        <v>364.27</v>
      </c>
      <c r="F62" s="15"/>
      <c r="G62" s="15"/>
      <c r="H62" s="15"/>
      <c r="I62" s="15"/>
      <c r="J62" s="15"/>
      <c r="K62" s="15"/>
      <c r="L62" s="15"/>
      <c r="M62" s="15"/>
      <c r="N62" s="15"/>
      <c r="O62" s="15"/>
      <c r="P62" s="15"/>
      <c r="Q62" s="15"/>
      <c r="R62" s="15"/>
      <c r="S62" s="15"/>
    </row>
    <row r="63" spans="1:19" s="6" customFormat="1" ht="15" customHeight="1">
      <c r="A63" s="15">
        <v>31.47</v>
      </c>
      <c r="B63" s="15">
        <v>1.19</v>
      </c>
      <c r="C63" s="15">
        <f t="shared" si="1"/>
        <v>1.189880544747046</v>
      </c>
      <c r="D63" s="189">
        <f t="shared" si="0"/>
        <v>-1.0038256550754758E-2</v>
      </c>
      <c r="E63" s="15">
        <f t="shared" si="2"/>
        <v>374.49</v>
      </c>
      <c r="F63" s="15"/>
      <c r="G63" s="15"/>
      <c r="H63" s="15"/>
      <c r="I63" s="15"/>
      <c r="J63" s="15"/>
      <c r="K63" s="15"/>
      <c r="L63" s="15"/>
      <c r="M63" s="15"/>
      <c r="N63" s="15"/>
      <c r="O63" s="15"/>
      <c r="P63" s="15"/>
      <c r="Q63" s="15"/>
      <c r="R63" s="15"/>
      <c r="S63" s="15"/>
    </row>
    <row r="64" spans="1:19" s="6" customFormat="1" ht="15" customHeight="1">
      <c r="A64" s="15">
        <v>32.21</v>
      </c>
      <c r="B64" s="15">
        <v>1.1950000000000001</v>
      </c>
      <c r="C64" s="15">
        <f t="shared" si="1"/>
        <v>1.1947894515997239</v>
      </c>
      <c r="D64" s="189">
        <f t="shared" si="0"/>
        <v>-1.7619112993817795E-2</v>
      </c>
      <c r="E64" s="15">
        <f t="shared" si="2"/>
        <v>384.91</v>
      </c>
      <c r="F64" s="15"/>
      <c r="G64" s="15"/>
      <c r="H64" s="15"/>
      <c r="I64" s="15"/>
      <c r="J64" s="15"/>
      <c r="K64" s="15"/>
      <c r="L64" s="15"/>
      <c r="M64" s="15"/>
      <c r="N64" s="15"/>
      <c r="O64" s="15"/>
      <c r="P64" s="15"/>
      <c r="Q64" s="15"/>
      <c r="R64" s="15"/>
      <c r="S64" s="15"/>
    </row>
    <row r="65" spans="1:19" s="6" customFormat="1" ht="15" customHeight="1">
      <c r="A65" s="15">
        <v>32.94</v>
      </c>
      <c r="B65" s="15">
        <v>1.2</v>
      </c>
      <c r="C65" s="15">
        <f t="shared" si="1"/>
        <v>1.1996339612692333</v>
      </c>
      <c r="D65" s="189">
        <f t="shared" si="0"/>
        <v>-3.0503227563890199E-2</v>
      </c>
      <c r="E65" s="15">
        <f t="shared" si="2"/>
        <v>395.28</v>
      </c>
      <c r="F65" s="15"/>
      <c r="G65" s="15"/>
      <c r="H65" s="15"/>
      <c r="I65" s="15"/>
      <c r="J65" s="15"/>
      <c r="K65" s="15"/>
      <c r="L65" s="15"/>
      <c r="M65" s="15"/>
      <c r="N65" s="15"/>
      <c r="O65" s="15"/>
      <c r="P65" s="15"/>
      <c r="Q65" s="15"/>
      <c r="R65" s="15"/>
      <c r="S65" s="15"/>
    </row>
    <row r="66" spans="1:19" s="6" customFormat="1" ht="15" customHeight="1">
      <c r="A66" s="15">
        <v>33.68</v>
      </c>
      <c r="B66" s="15">
        <v>1.2050000000000001</v>
      </c>
      <c r="C66" s="15">
        <f t="shared" si="1"/>
        <v>1.2045452380712891</v>
      </c>
      <c r="D66" s="189">
        <f t="shared" si="0"/>
        <v>-3.7739579146138354E-2</v>
      </c>
      <c r="E66" s="15">
        <f t="shared" si="2"/>
        <v>405.84</v>
      </c>
      <c r="F66" s="15"/>
      <c r="G66" s="15"/>
      <c r="H66" s="15"/>
      <c r="I66" s="15"/>
      <c r="J66" s="15"/>
      <c r="K66" s="15"/>
      <c r="L66" s="15"/>
      <c r="M66" s="15"/>
      <c r="N66" s="15"/>
      <c r="O66" s="15"/>
      <c r="P66" s="15"/>
      <c r="Q66" s="15"/>
      <c r="R66" s="15"/>
      <c r="S66" s="15"/>
    </row>
    <row r="67" spans="1:19" s="6" customFormat="1" ht="15" customHeight="1">
      <c r="A67" s="15">
        <v>34.409999999999997</v>
      </c>
      <c r="B67" s="15">
        <v>1.21</v>
      </c>
      <c r="C67" s="15">
        <f t="shared" si="1"/>
        <v>1.2093889924143877</v>
      </c>
      <c r="D67" s="189">
        <f t="shared" si="0"/>
        <v>-5.0496494678700633E-2</v>
      </c>
      <c r="E67" s="15">
        <f t="shared" si="2"/>
        <v>416.36</v>
      </c>
      <c r="F67" s="15"/>
      <c r="G67" s="15"/>
      <c r="H67" s="15"/>
      <c r="I67" s="15"/>
      <c r="J67" s="15"/>
      <c r="K67" s="15"/>
      <c r="L67" s="15"/>
      <c r="M67" s="15"/>
      <c r="N67" s="15"/>
      <c r="O67" s="15"/>
      <c r="P67" s="15"/>
      <c r="Q67" s="15"/>
      <c r="R67" s="15"/>
      <c r="S67" s="15"/>
    </row>
    <row r="68" spans="1:19" s="6" customFormat="1" ht="15" customHeight="1">
      <c r="A68" s="15">
        <v>35.159999999999997</v>
      </c>
      <c r="B68" s="15">
        <v>1.2150000000000001</v>
      </c>
      <c r="C68" s="15">
        <f t="shared" si="1"/>
        <v>1.214362621412802</v>
      </c>
      <c r="D68" s="189">
        <f t="shared" si="0"/>
        <v>-5.2459142979262068E-2</v>
      </c>
      <c r="E68" s="15">
        <f t="shared" si="2"/>
        <v>427.19</v>
      </c>
      <c r="F68" s="15"/>
      <c r="G68" s="15"/>
      <c r="H68" s="15"/>
      <c r="I68" s="15"/>
      <c r="J68" s="15"/>
      <c r="K68" s="15"/>
      <c r="L68" s="15"/>
      <c r="M68" s="15"/>
      <c r="N68" s="15"/>
      <c r="O68" s="15"/>
      <c r="P68" s="15"/>
      <c r="Q68" s="15"/>
      <c r="R68" s="15"/>
      <c r="S68" s="15"/>
    </row>
    <row r="69" spans="1:19" s="6" customFormat="1" ht="15" customHeight="1">
      <c r="A69" s="15">
        <v>35.93</v>
      </c>
      <c r="B69" s="15">
        <v>1.22</v>
      </c>
      <c r="C69" s="15">
        <f t="shared" si="1"/>
        <v>1.2194641297336013</v>
      </c>
      <c r="D69" s="189">
        <f t="shared" si="0"/>
        <v>-4.3923792327760225E-2</v>
      </c>
      <c r="E69" s="15">
        <f t="shared" si="2"/>
        <v>438.35</v>
      </c>
      <c r="F69" s="15"/>
      <c r="G69" s="15"/>
      <c r="H69" s="15"/>
      <c r="I69" s="15"/>
      <c r="J69" s="15"/>
      <c r="K69" s="15"/>
      <c r="L69" s="15"/>
      <c r="M69" s="15"/>
      <c r="N69" s="15"/>
      <c r="O69" s="15"/>
      <c r="P69" s="15"/>
      <c r="Q69" s="15"/>
      <c r="R69" s="15"/>
      <c r="S69" s="15"/>
    </row>
    <row r="70" spans="1:19" s="6" customFormat="1" ht="15" customHeight="1">
      <c r="A70" s="15">
        <v>36.700000000000003</v>
      </c>
      <c r="B70" s="15">
        <v>1.2250000000000001</v>
      </c>
      <c r="C70" s="15">
        <f t="shared" si="1"/>
        <v>1.2245589899574534</v>
      </c>
      <c r="D70" s="189">
        <f t="shared" si="0"/>
        <v>-3.600081979973125E-2</v>
      </c>
      <c r="E70" s="15">
        <f t="shared" si="2"/>
        <v>449.58</v>
      </c>
      <c r="F70" s="15"/>
      <c r="G70" s="15"/>
      <c r="H70" s="15"/>
      <c r="I70" s="15"/>
      <c r="J70" s="15"/>
      <c r="K70" s="15"/>
      <c r="L70" s="15"/>
      <c r="M70" s="15"/>
      <c r="N70" s="15"/>
      <c r="O70" s="15"/>
      <c r="P70" s="15"/>
      <c r="Q70" s="15"/>
      <c r="R70" s="15"/>
      <c r="S70" s="15"/>
    </row>
    <row r="71" spans="1:19" s="6" customFormat="1" ht="15" customHeight="1">
      <c r="A71" s="15">
        <v>37.479999999999997</v>
      </c>
      <c r="B71" s="15">
        <v>1.23</v>
      </c>
      <c r="C71" s="15">
        <f t="shared" si="1"/>
        <v>1.2297113319718012</v>
      </c>
      <c r="D71" s="189">
        <f t="shared" si="0"/>
        <v>-2.3468945382018221E-2</v>
      </c>
      <c r="E71" s="15">
        <f t="shared" si="2"/>
        <v>461</v>
      </c>
      <c r="F71" s="15"/>
      <c r="G71" s="15"/>
      <c r="H71" s="15"/>
      <c r="I71" s="15"/>
      <c r="J71" s="15"/>
      <c r="K71" s="15"/>
      <c r="L71" s="15"/>
      <c r="M71" s="15"/>
      <c r="N71" s="15"/>
      <c r="O71" s="15"/>
      <c r="P71" s="15"/>
      <c r="Q71" s="15"/>
      <c r="R71" s="15"/>
      <c r="S71" s="15"/>
    </row>
    <row r="72" spans="1:19" s="6" customFormat="1" ht="15" customHeight="1">
      <c r="A72" s="15">
        <v>38.25</v>
      </c>
      <c r="B72" s="15">
        <v>1.2350000000000001</v>
      </c>
      <c r="C72" s="15">
        <f t="shared" si="1"/>
        <v>1.2347871528801877</v>
      </c>
      <c r="D72" s="189">
        <f t="shared" si="0"/>
        <v>-1.723458460019419E-2</v>
      </c>
      <c r="E72" s="15">
        <f t="shared" si="2"/>
        <v>472.39</v>
      </c>
      <c r="F72" s="15"/>
      <c r="G72" s="15"/>
      <c r="H72" s="15"/>
      <c r="I72" s="15"/>
      <c r="J72" s="15"/>
      <c r="K72" s="15"/>
      <c r="L72" s="15"/>
      <c r="M72" s="15"/>
      <c r="N72" s="15"/>
      <c r="O72" s="15"/>
      <c r="P72" s="15"/>
      <c r="Q72" s="15"/>
      <c r="R72" s="15"/>
      <c r="S72" s="15"/>
    </row>
    <row r="73" spans="1:19" s="6" customFormat="1" ht="15" customHeight="1">
      <c r="A73" s="15">
        <v>39.020000000000003</v>
      </c>
      <c r="B73" s="15">
        <v>1.24</v>
      </c>
      <c r="C73" s="15">
        <f t="shared" si="1"/>
        <v>1.2398506904345266</v>
      </c>
      <c r="D73" s="189">
        <f t="shared" si="0"/>
        <v>-1.204109398979292E-2</v>
      </c>
      <c r="E73" s="15">
        <f t="shared" si="2"/>
        <v>483.85</v>
      </c>
      <c r="F73" s="15"/>
      <c r="G73" s="15"/>
      <c r="H73" s="15"/>
      <c r="I73" s="15"/>
      <c r="J73" s="15"/>
      <c r="K73" s="15"/>
      <c r="L73" s="15"/>
      <c r="M73" s="15"/>
      <c r="N73" s="15"/>
      <c r="O73" s="15"/>
      <c r="P73" s="15"/>
      <c r="Q73" s="15"/>
      <c r="R73" s="15"/>
      <c r="S73" s="15"/>
    </row>
    <row r="74" spans="1:19" s="6" customFormat="1" ht="15" customHeight="1">
      <c r="A74" s="15">
        <v>39.799999999999997</v>
      </c>
      <c r="B74" s="15">
        <v>1.2450000000000001</v>
      </c>
      <c r="C74" s="15">
        <f t="shared" si="1"/>
        <v>1.2449655388972332</v>
      </c>
      <c r="D74" s="189">
        <f t="shared" si="0"/>
        <v>-2.7679600616021885E-3</v>
      </c>
      <c r="E74" s="15">
        <f t="shared" si="2"/>
        <v>495.51</v>
      </c>
      <c r="F74" s="15"/>
      <c r="G74" s="15"/>
      <c r="H74" s="15"/>
      <c r="I74" s="15"/>
      <c r="J74" s="15"/>
      <c r="K74" s="15"/>
      <c r="L74" s="15"/>
      <c r="M74" s="15"/>
      <c r="N74" s="15"/>
      <c r="O74" s="15"/>
      <c r="P74" s="15"/>
      <c r="Q74" s="15"/>
      <c r="R74" s="15"/>
      <c r="S74" s="15"/>
    </row>
    <row r="75" spans="1:19" s="6" customFormat="1" ht="15" customHeight="1">
      <c r="A75" s="15">
        <v>40.58</v>
      </c>
      <c r="B75" s="15">
        <v>1.25</v>
      </c>
      <c r="C75" s="15">
        <f t="shared" si="1"/>
        <v>1.2500638979718053</v>
      </c>
      <c r="D75" s="189">
        <f t="shared" si="0"/>
        <v>5.1118377444225871E-3</v>
      </c>
      <c r="E75" s="15">
        <f t="shared" si="2"/>
        <v>507.25</v>
      </c>
      <c r="F75" s="15"/>
      <c r="G75" s="15"/>
      <c r="H75" s="15"/>
      <c r="I75" s="15"/>
      <c r="J75" s="15"/>
      <c r="K75" s="15"/>
      <c r="L75" s="15"/>
      <c r="M75" s="15"/>
      <c r="N75" s="15"/>
      <c r="O75" s="15"/>
      <c r="P75" s="15"/>
      <c r="Q75" s="15"/>
      <c r="R75" s="15"/>
      <c r="S75" s="15"/>
    </row>
    <row r="76" spans="1:19" s="6" customFormat="1" ht="15" customHeight="1">
      <c r="A76" s="15">
        <v>41.36</v>
      </c>
      <c r="B76" s="15">
        <v>1.2550000000000101</v>
      </c>
      <c r="C76" s="15">
        <f t="shared" si="1"/>
        <v>1.2551438149791356</v>
      </c>
      <c r="D76" s="189">
        <f t="shared" si="0"/>
        <v>1.1459360886495745E-2</v>
      </c>
      <c r="E76" s="15">
        <f t="shared" si="2"/>
        <v>519.07000000000005</v>
      </c>
      <c r="F76" s="15"/>
      <c r="G76" s="15"/>
      <c r="H76" s="15"/>
      <c r="I76" s="15"/>
      <c r="J76" s="15"/>
      <c r="K76" s="15"/>
      <c r="L76" s="15"/>
      <c r="M76" s="15"/>
      <c r="N76" s="15"/>
      <c r="O76" s="15"/>
      <c r="P76" s="15"/>
      <c r="Q76" s="15"/>
      <c r="R76" s="15"/>
      <c r="S76" s="15"/>
    </row>
    <row r="77" spans="1:19" s="6" customFormat="1" ht="15" customHeight="1">
      <c r="A77" s="15">
        <v>42.14</v>
      </c>
      <c r="B77" s="15">
        <v>1.26</v>
      </c>
      <c r="C77" s="15">
        <f t="shared" si="1"/>
        <v>1.2602033427419927</v>
      </c>
      <c r="D77" s="189">
        <f t="shared" si="0"/>
        <v>1.6138312856566688E-2</v>
      </c>
      <c r="E77" s="15">
        <f t="shared" si="2"/>
        <v>530.96</v>
      </c>
      <c r="F77" s="15"/>
      <c r="G77" s="15"/>
      <c r="H77" s="15"/>
      <c r="I77" s="15"/>
      <c r="J77" s="15"/>
      <c r="K77" s="15"/>
      <c r="L77" s="15"/>
      <c r="M77" s="15"/>
      <c r="N77" s="15"/>
      <c r="O77" s="15"/>
      <c r="P77" s="15"/>
      <c r="Q77" s="15"/>
      <c r="R77" s="15"/>
      <c r="S77" s="15"/>
    </row>
    <row r="78" spans="1:19" s="6" customFormat="1" ht="15" customHeight="1">
      <c r="A78" s="15">
        <v>42.92</v>
      </c>
      <c r="B78" s="15">
        <v>1.2650000000000099</v>
      </c>
      <c r="C78" s="15">
        <f t="shared" si="1"/>
        <v>1.2652405425628546</v>
      </c>
      <c r="D78" s="189">
        <f t="shared" si="0"/>
        <v>1.9015222359262302E-2</v>
      </c>
      <c r="E78" s="15">
        <f t="shared" si="2"/>
        <v>542.94000000000005</v>
      </c>
      <c r="F78" s="15"/>
      <c r="G78" s="15"/>
      <c r="H78" s="15"/>
      <c r="I78" s="15"/>
      <c r="J78" s="15"/>
      <c r="K78" s="15"/>
      <c r="L78" s="15"/>
      <c r="M78" s="15"/>
      <c r="N78" s="15"/>
      <c r="O78" s="15"/>
      <c r="P78" s="15"/>
      <c r="Q78" s="15"/>
      <c r="R78" s="15"/>
      <c r="S78" s="15"/>
    </row>
    <row r="79" spans="1:19" s="6" customFormat="1" ht="15" customHeight="1">
      <c r="A79" s="15">
        <v>43.7</v>
      </c>
      <c r="B79" s="15">
        <v>1.27</v>
      </c>
      <c r="C79" s="15">
        <f t="shared" si="1"/>
        <v>1.2702534872017379</v>
      </c>
      <c r="D79" s="189">
        <f t="shared" si="0"/>
        <v>1.995962218408668E-2</v>
      </c>
      <c r="E79" s="15">
        <f t="shared" si="2"/>
        <v>554.99</v>
      </c>
      <c r="F79" s="15"/>
      <c r="G79" s="15"/>
      <c r="H79" s="15"/>
      <c r="I79" s="15"/>
      <c r="J79" s="15"/>
      <c r="K79" s="15"/>
      <c r="L79" s="15"/>
      <c r="M79" s="15"/>
      <c r="N79" s="15"/>
      <c r="O79" s="15"/>
      <c r="P79" s="15"/>
      <c r="Q79" s="15"/>
      <c r="R79" s="15"/>
      <c r="S79" s="15"/>
    </row>
    <row r="80" spans="1:19" s="6" customFormat="1" ht="15" customHeight="1">
      <c r="A80" s="15">
        <v>44.48</v>
      </c>
      <c r="B80" s="15">
        <v>1.2750000000000099</v>
      </c>
      <c r="C80" s="15">
        <f t="shared" si="1"/>
        <v>1.275240263854033</v>
      </c>
      <c r="D80" s="189">
        <f t="shared" si="0"/>
        <v>1.8844223844948309E-2</v>
      </c>
      <c r="E80" s="15">
        <f t="shared" si="2"/>
        <v>567.12</v>
      </c>
      <c r="F80" s="15"/>
      <c r="G80" s="15"/>
      <c r="H80" s="15"/>
      <c r="I80" s="15"/>
      <c r="J80" s="15"/>
      <c r="K80" s="15"/>
      <c r="L80" s="15"/>
      <c r="M80" s="15"/>
      <c r="N80" s="15"/>
      <c r="O80" s="15"/>
      <c r="P80" s="15"/>
      <c r="Q80" s="15"/>
      <c r="R80" s="15"/>
      <c r="S80" s="15"/>
    </row>
    <row r="81" spans="1:19" s="6" customFormat="1" ht="15" customHeight="1">
      <c r="A81" s="15">
        <v>45.27</v>
      </c>
      <c r="B81" s="15">
        <v>1.28000000000001</v>
      </c>
      <c r="C81" s="15">
        <f t="shared" si="1"/>
        <v>1.2802623599842393</v>
      </c>
      <c r="D81" s="189">
        <f t="shared" si="0"/>
        <v>2.0496873767913822E-2</v>
      </c>
      <c r="E81" s="15">
        <f t="shared" si="2"/>
        <v>579.46</v>
      </c>
      <c r="F81" s="15"/>
      <c r="G81" s="15"/>
      <c r="H81" s="15"/>
      <c r="I81" s="15"/>
      <c r="J81" s="15"/>
      <c r="K81" s="15"/>
      <c r="L81" s="15"/>
      <c r="M81" s="15"/>
      <c r="N81" s="15"/>
      <c r="O81" s="15"/>
      <c r="P81" s="15"/>
      <c r="Q81" s="15"/>
      <c r="R81" s="15"/>
      <c r="S81" s="15"/>
    </row>
    <row r="82" spans="1:19" s="6" customFormat="1" ht="15" customHeight="1">
      <c r="A82" s="15">
        <v>46.06</v>
      </c>
      <c r="B82" s="15">
        <v>1.2850000000000099</v>
      </c>
      <c r="C82" s="15">
        <f t="shared" si="1"/>
        <v>1.2852537207064672</v>
      </c>
      <c r="D82" s="189">
        <f t="shared" si="0"/>
        <v>1.9744802058928944E-2</v>
      </c>
      <c r="E82" s="15">
        <f t="shared" si="2"/>
        <v>591.87</v>
      </c>
      <c r="F82" s="15"/>
      <c r="G82" s="15"/>
      <c r="H82" s="15"/>
      <c r="I82" s="15"/>
      <c r="J82" s="15"/>
      <c r="K82" s="15"/>
      <c r="L82" s="15"/>
      <c r="M82" s="15"/>
      <c r="N82" s="15"/>
      <c r="O82" s="15"/>
      <c r="P82" s="15"/>
      <c r="Q82" s="15"/>
      <c r="R82" s="15"/>
      <c r="S82" s="15"/>
    </row>
    <row r="83" spans="1:19" s="6" customFormat="1" ht="15" customHeight="1">
      <c r="A83" s="15">
        <v>46.85</v>
      </c>
      <c r="B83" s="15">
        <v>1.29000000000001</v>
      </c>
      <c r="C83" s="15">
        <f t="shared" si="1"/>
        <v>1.2902124227628891</v>
      </c>
      <c r="D83" s="189">
        <f t="shared" si="0"/>
        <v>1.6466880843335346E-2</v>
      </c>
      <c r="E83" s="15">
        <f t="shared" si="2"/>
        <v>604.37</v>
      </c>
      <c r="F83" s="15"/>
      <c r="G83" s="15"/>
      <c r="H83" s="15"/>
      <c r="I83" s="15"/>
      <c r="J83" s="15"/>
      <c r="K83" s="15"/>
      <c r="L83" s="15"/>
      <c r="M83" s="15"/>
      <c r="N83" s="15"/>
      <c r="O83" s="15"/>
      <c r="P83" s="15"/>
      <c r="Q83" s="15"/>
      <c r="R83" s="15"/>
      <c r="S83" s="15"/>
    </row>
    <row r="84" spans="1:19" s="6" customFormat="1" ht="15" customHeight="1">
      <c r="A84" s="15">
        <v>47.63</v>
      </c>
      <c r="B84" s="15">
        <v>1.2950000000000099</v>
      </c>
      <c r="C84" s="15">
        <f t="shared" si="1"/>
        <v>1.2950744633948288</v>
      </c>
      <c r="D84" s="189">
        <f t="shared" si="0"/>
        <v>5.7500690979821086E-3</v>
      </c>
      <c r="E84" s="15">
        <f t="shared" si="2"/>
        <v>616.80999999999995</v>
      </c>
      <c r="F84" s="15"/>
      <c r="G84" s="15"/>
      <c r="H84" s="15"/>
      <c r="I84" s="15"/>
      <c r="J84" s="15"/>
      <c r="K84" s="15"/>
      <c r="L84" s="15"/>
      <c r="M84" s="15"/>
      <c r="N84" s="15"/>
      <c r="O84" s="15"/>
      <c r="P84" s="15"/>
      <c r="Q84" s="15"/>
      <c r="R84" s="15"/>
      <c r="S84" s="15"/>
    </row>
    <row r="85" spans="1:19" s="6" customFormat="1" ht="15" customHeight="1">
      <c r="A85" s="15">
        <v>48.42</v>
      </c>
      <c r="B85" s="15">
        <v>1.30000000000001</v>
      </c>
      <c r="C85" s="15">
        <f t="shared" si="1"/>
        <v>1.2999626652452041</v>
      </c>
      <c r="D85" s="189">
        <f t="shared" si="0"/>
        <v>-2.8719042158415128E-3</v>
      </c>
      <c r="E85" s="15">
        <f t="shared" si="2"/>
        <v>629.46</v>
      </c>
      <c r="F85" s="15"/>
      <c r="G85" s="15"/>
      <c r="H85" s="15"/>
      <c r="I85" s="15"/>
      <c r="J85" s="15"/>
      <c r="K85" s="15"/>
      <c r="L85" s="15"/>
      <c r="M85" s="15"/>
      <c r="N85" s="15"/>
      <c r="O85" s="15"/>
      <c r="P85" s="15"/>
      <c r="Q85" s="15"/>
      <c r="R85" s="15"/>
      <c r="S85" s="15"/>
    </row>
    <row r="86" spans="1:19" s="6" customFormat="1" ht="15" customHeight="1">
      <c r="A86" s="15">
        <v>49.21</v>
      </c>
      <c r="B86" s="15">
        <v>1.3050000000000099</v>
      </c>
      <c r="C86" s="15">
        <f t="shared" si="1"/>
        <v>1.3048126411192709</v>
      </c>
      <c r="D86" s="189">
        <f t="shared" si="0"/>
        <v>-1.4357002355483692E-2</v>
      </c>
      <c r="E86" s="15">
        <f t="shared" si="2"/>
        <v>642.19000000000005</v>
      </c>
      <c r="F86" s="15"/>
      <c r="G86" s="15"/>
      <c r="H86" s="15"/>
      <c r="I86" s="15"/>
      <c r="J86" s="15"/>
      <c r="K86" s="15"/>
      <c r="L86" s="15"/>
      <c r="M86" s="15"/>
      <c r="N86" s="15"/>
      <c r="O86" s="15"/>
      <c r="P86" s="15"/>
      <c r="Q86" s="15"/>
      <c r="R86" s="15"/>
      <c r="S86" s="15"/>
    </row>
    <row r="87" spans="1:19" s="6" customFormat="1" ht="15" customHeight="1">
      <c r="A87" s="15">
        <v>50</v>
      </c>
      <c r="B87" s="15">
        <v>1.31000000000001</v>
      </c>
      <c r="C87" s="15">
        <f t="shared" si="1"/>
        <v>1.3096225975264031</v>
      </c>
      <c r="D87" s="189">
        <f t="shared" si="0"/>
        <v>-2.8809349130301927E-2</v>
      </c>
      <c r="E87" s="15">
        <f t="shared" si="2"/>
        <v>655</v>
      </c>
      <c r="F87" s="15"/>
      <c r="G87" s="15"/>
      <c r="H87" s="15"/>
      <c r="I87" s="15"/>
      <c r="J87" s="15"/>
      <c r="K87" s="15"/>
      <c r="L87" s="15"/>
      <c r="M87" s="15"/>
      <c r="N87" s="15"/>
      <c r="O87" s="15"/>
      <c r="P87" s="15"/>
      <c r="Q87" s="15"/>
      <c r="R87" s="15"/>
      <c r="S87" s="15"/>
    </row>
    <row r="88" spans="1:19" s="6" customFormat="1" ht="15" customHeight="1">
      <c r="A88" s="15">
        <v>50.85</v>
      </c>
      <c r="B88" s="15">
        <v>1.3150000000000099</v>
      </c>
      <c r="C88" s="15">
        <f t="shared" si="1"/>
        <v>1.314751166580522</v>
      </c>
      <c r="D88" s="189">
        <f t="shared" si="0"/>
        <v>-1.8922693497178011E-2</v>
      </c>
      <c r="E88" s="15">
        <f t="shared" si="2"/>
        <v>668.68</v>
      </c>
      <c r="F88" s="15"/>
      <c r="G88" s="15"/>
      <c r="H88" s="15"/>
      <c r="I88" s="15"/>
      <c r="J88" s="15"/>
      <c r="K88" s="15"/>
      <c r="L88" s="15"/>
      <c r="M88" s="15"/>
      <c r="N88" s="15"/>
      <c r="O88" s="15"/>
      <c r="P88" s="15"/>
      <c r="Q88" s="15"/>
      <c r="R88" s="15"/>
      <c r="S88" s="15"/>
    </row>
    <row r="89" spans="1:19" s="6" customFormat="1" ht="15" customHeight="1">
      <c r="A89" s="15">
        <v>51.71</v>
      </c>
      <c r="B89" s="15">
        <v>1.3200000000000101</v>
      </c>
      <c r="C89" s="15">
        <f t="shared" si="1"/>
        <v>1.3198886840599453</v>
      </c>
      <c r="D89" s="189">
        <f t="shared" ref="D89:D130" si="3">(C89-B89)/B89*100</f>
        <v>-8.4330257624809189E-3</v>
      </c>
      <c r="E89" s="15">
        <f t="shared" si="2"/>
        <v>682.57</v>
      </c>
      <c r="F89" s="15"/>
      <c r="G89" s="15"/>
      <c r="H89" s="15"/>
      <c r="I89" s="15"/>
      <c r="J89" s="15"/>
      <c r="K89" s="15"/>
      <c r="L89" s="15"/>
      <c r="M89" s="15"/>
      <c r="N89" s="15"/>
      <c r="O89" s="15"/>
      <c r="P89" s="15"/>
      <c r="Q89" s="15"/>
      <c r="R89" s="15"/>
      <c r="S89" s="15"/>
    </row>
    <row r="90" spans="1:19" s="6" customFormat="1" ht="15" customHeight="1">
      <c r="A90" s="15">
        <v>52.56</v>
      </c>
      <c r="B90" s="15">
        <v>1.3250000000000099</v>
      </c>
      <c r="C90" s="15">
        <f t="shared" ref="C90:C130" si="4" xml:space="preserve"> 0.9933411 + 0.006338*A90 - 0.000024627*(A90-45.2708)^2 - 0.00000065456*(A90-45.2708)^3 + 0.0000000026352*(A90-45.2708)^4 + 0.00000000008595*(A90-45.2708)^5</f>
        <v>1.3249135889850367</v>
      </c>
      <c r="D90" s="189">
        <f t="shared" si="3"/>
        <v>-6.5215860357129935E-3</v>
      </c>
      <c r="E90" s="15">
        <f t="shared" ref="E90:E130" si="5">ROUND(A90*10*B90,2)</f>
        <v>696.42</v>
      </c>
      <c r="F90" s="15"/>
      <c r="G90" s="15"/>
      <c r="H90" s="15"/>
      <c r="I90" s="15"/>
      <c r="J90" s="15"/>
      <c r="K90" s="15"/>
      <c r="L90" s="15"/>
      <c r="M90" s="15"/>
      <c r="N90" s="15"/>
      <c r="O90" s="15"/>
      <c r="P90" s="15"/>
      <c r="Q90" s="15"/>
      <c r="R90" s="15"/>
      <c r="S90" s="15"/>
    </row>
    <row r="91" spans="1:19" s="6" customFormat="1" ht="15" customHeight="1">
      <c r="A91" s="15">
        <v>53.41</v>
      </c>
      <c r="B91" s="15">
        <v>1.3300000000000101</v>
      </c>
      <c r="C91" s="15">
        <f t="shared" si="4"/>
        <v>1.3298839256191197</v>
      </c>
      <c r="D91" s="189">
        <f t="shared" si="3"/>
        <v>-8.7273970594240555E-3</v>
      </c>
      <c r="E91" s="15">
        <f t="shared" si="5"/>
        <v>710.35</v>
      </c>
      <c r="F91" s="15"/>
      <c r="G91" s="15"/>
      <c r="H91" s="15"/>
      <c r="I91" s="15"/>
      <c r="J91" s="15"/>
      <c r="K91" s="15"/>
      <c r="L91" s="15"/>
      <c r="M91" s="15"/>
      <c r="N91" s="15"/>
      <c r="O91" s="15"/>
      <c r="P91" s="15"/>
      <c r="Q91" s="15"/>
      <c r="R91" s="15"/>
      <c r="S91" s="15"/>
    </row>
    <row r="92" spans="1:19" s="6" customFormat="1" ht="15" customHeight="1">
      <c r="A92" s="15">
        <v>54.27</v>
      </c>
      <c r="B92" s="15">
        <v>1.33500000000001</v>
      </c>
      <c r="C92" s="15">
        <f t="shared" si="4"/>
        <v>1.3348552370150968</v>
      </c>
      <c r="D92" s="189">
        <f t="shared" si="3"/>
        <v>-1.0843669281885427E-2</v>
      </c>
      <c r="E92" s="15">
        <f t="shared" si="5"/>
        <v>724.5</v>
      </c>
      <c r="F92" s="15"/>
      <c r="G92" s="15"/>
      <c r="H92" s="15"/>
      <c r="I92" s="15"/>
      <c r="J92" s="15"/>
      <c r="K92" s="15"/>
      <c r="L92" s="15"/>
      <c r="M92" s="15"/>
      <c r="N92" s="15"/>
      <c r="O92" s="15"/>
      <c r="P92" s="15"/>
      <c r="Q92" s="15"/>
      <c r="R92" s="15"/>
      <c r="S92" s="15"/>
    </row>
    <row r="93" spans="1:19" s="6" customFormat="1" ht="15" customHeight="1">
      <c r="A93" s="15">
        <v>55.13</v>
      </c>
      <c r="B93" s="15">
        <v>1.3400000000000101</v>
      </c>
      <c r="C93" s="15">
        <f t="shared" si="4"/>
        <v>1.3397668081799328</v>
      </c>
      <c r="D93" s="189">
        <f t="shared" si="3"/>
        <v>-1.7402374632634596E-2</v>
      </c>
      <c r="E93" s="15">
        <f t="shared" si="5"/>
        <v>738.74</v>
      </c>
      <c r="F93" s="15"/>
      <c r="G93" s="15"/>
      <c r="H93" s="15"/>
      <c r="I93" s="15"/>
      <c r="J93" s="15"/>
      <c r="K93" s="15"/>
      <c r="L93" s="15"/>
      <c r="M93" s="15"/>
      <c r="N93" s="15"/>
      <c r="O93" s="15"/>
      <c r="P93" s="15"/>
      <c r="Q93" s="15"/>
      <c r="R93" s="15"/>
      <c r="S93" s="15"/>
    </row>
    <row r="94" spans="1:19" s="6" customFormat="1" ht="15" customHeight="1">
      <c r="A94" s="15">
        <v>56.04</v>
      </c>
      <c r="B94" s="15">
        <v>1.34500000000001</v>
      </c>
      <c r="C94" s="15">
        <f t="shared" si="4"/>
        <v>1.3448968587642502</v>
      </c>
      <c r="D94" s="189">
        <f t="shared" si="3"/>
        <v>-7.6684933650347639E-3</v>
      </c>
      <c r="E94" s="15">
        <f t="shared" si="5"/>
        <v>753.74</v>
      </c>
      <c r="F94" s="15"/>
      <c r="G94" s="15"/>
      <c r="H94" s="15"/>
      <c r="I94" s="15"/>
      <c r="J94" s="15"/>
      <c r="K94" s="15"/>
      <c r="L94" s="15"/>
      <c r="M94" s="15"/>
      <c r="N94" s="15"/>
      <c r="O94" s="15"/>
      <c r="P94" s="15"/>
      <c r="Q94" s="15"/>
      <c r="R94" s="15"/>
      <c r="S94" s="15"/>
    </row>
    <row r="95" spans="1:19" s="6" customFormat="1" ht="15" customHeight="1">
      <c r="A95" s="15">
        <v>56.95</v>
      </c>
      <c r="B95" s="15">
        <v>1.3500000000000101</v>
      </c>
      <c r="C95" s="15">
        <f t="shared" si="4"/>
        <v>1.3499559228810505</v>
      </c>
      <c r="D95" s="189">
        <f t="shared" si="3"/>
        <v>-3.2649717747848385E-3</v>
      </c>
      <c r="E95" s="15">
        <f t="shared" si="5"/>
        <v>768.83</v>
      </c>
      <c r="F95" s="15"/>
      <c r="G95" s="15"/>
      <c r="H95" s="15"/>
      <c r="I95" s="15"/>
      <c r="J95" s="15"/>
      <c r="K95" s="15"/>
      <c r="L95" s="15"/>
      <c r="M95" s="15"/>
      <c r="N95" s="15"/>
      <c r="O95" s="15"/>
      <c r="P95" s="15"/>
      <c r="Q95" s="15"/>
      <c r="R95" s="15"/>
      <c r="S95" s="15"/>
    </row>
    <row r="96" spans="1:19" s="6" customFormat="1" ht="15" customHeight="1">
      <c r="A96" s="15">
        <v>57.85</v>
      </c>
      <c r="B96" s="15">
        <v>1.35500000000001</v>
      </c>
      <c r="C96" s="15">
        <f t="shared" si="4"/>
        <v>1.3548876764271018</v>
      </c>
      <c r="D96" s="189">
        <f t="shared" si="3"/>
        <v>-8.289562576246072E-3</v>
      </c>
      <c r="E96" s="15">
        <f t="shared" si="5"/>
        <v>783.87</v>
      </c>
      <c r="F96" s="15"/>
      <c r="G96" s="15"/>
      <c r="H96" s="15"/>
      <c r="I96" s="15"/>
      <c r="J96" s="15"/>
      <c r="K96" s="15"/>
      <c r="L96" s="15"/>
      <c r="M96" s="15"/>
      <c r="N96" s="15"/>
      <c r="O96" s="15"/>
      <c r="P96" s="15"/>
      <c r="Q96" s="15"/>
      <c r="R96" s="15"/>
      <c r="S96" s="15"/>
    </row>
    <row r="97" spans="1:19" s="6" customFormat="1" ht="15" customHeight="1">
      <c r="A97" s="15">
        <v>58.78</v>
      </c>
      <c r="B97" s="15">
        <v>1.3600000000000101</v>
      </c>
      <c r="C97" s="15">
        <f t="shared" si="4"/>
        <v>1.3599070309535835</v>
      </c>
      <c r="D97" s="189">
        <f t="shared" si="3"/>
        <v>-6.8359592960763171E-3</v>
      </c>
      <c r="E97" s="15">
        <f t="shared" si="5"/>
        <v>799.41</v>
      </c>
      <c r="F97" s="15"/>
      <c r="G97" s="15"/>
      <c r="H97" s="15"/>
      <c r="I97" s="15"/>
      <c r="J97" s="15"/>
      <c r="K97" s="15"/>
      <c r="L97" s="15"/>
      <c r="M97" s="15"/>
      <c r="N97" s="15"/>
      <c r="O97" s="15"/>
      <c r="P97" s="15"/>
      <c r="Q97" s="15"/>
      <c r="R97" s="15"/>
      <c r="S97" s="15"/>
    </row>
    <row r="98" spans="1:19" s="6" customFormat="1" ht="15" customHeight="1">
      <c r="A98" s="15">
        <v>59.69</v>
      </c>
      <c r="B98" s="15">
        <v>1.36500000000001</v>
      </c>
      <c r="C98" s="15">
        <f t="shared" si="4"/>
        <v>1.3647411923252448</v>
      </c>
      <c r="D98" s="189">
        <f t="shared" si="3"/>
        <v>-1.8960269213564713E-2</v>
      </c>
      <c r="E98" s="15">
        <f t="shared" si="5"/>
        <v>814.77</v>
      </c>
      <c r="F98" s="15"/>
      <c r="G98" s="15"/>
      <c r="H98" s="15"/>
      <c r="I98" s="15"/>
      <c r="J98" s="15"/>
      <c r="K98" s="15"/>
      <c r="L98" s="15"/>
      <c r="M98" s="15"/>
      <c r="N98" s="15"/>
      <c r="O98" s="15"/>
      <c r="P98" s="15"/>
      <c r="Q98" s="15"/>
      <c r="R98" s="15"/>
      <c r="S98" s="15"/>
    </row>
    <row r="99" spans="1:19" s="6" customFormat="1" ht="15" customHeight="1">
      <c r="A99" s="15">
        <v>60.67</v>
      </c>
      <c r="B99" s="15">
        <v>1.3700000000000101</v>
      </c>
      <c r="C99" s="15">
        <f t="shared" si="4"/>
        <v>1.3698599878258835</v>
      </c>
      <c r="D99" s="189">
        <f t="shared" si="3"/>
        <v>-1.0219866724571071E-2</v>
      </c>
      <c r="E99" s="15">
        <f t="shared" si="5"/>
        <v>831.18</v>
      </c>
      <c r="F99" s="15"/>
      <c r="G99" s="15"/>
      <c r="H99" s="15"/>
      <c r="I99" s="15"/>
      <c r="J99" s="15"/>
      <c r="K99" s="15"/>
      <c r="L99" s="15"/>
      <c r="M99" s="15"/>
      <c r="N99" s="15"/>
      <c r="O99" s="15"/>
      <c r="P99" s="15"/>
      <c r="Q99" s="15"/>
      <c r="R99" s="15"/>
      <c r="S99" s="15"/>
    </row>
    <row r="100" spans="1:19" s="6" customFormat="1" ht="15" customHeight="1">
      <c r="A100" s="15">
        <v>61.69</v>
      </c>
      <c r="B100" s="15">
        <v>1.37500000000001</v>
      </c>
      <c r="C100" s="15">
        <f t="shared" si="4"/>
        <v>1.3750898338602464</v>
      </c>
      <c r="D100" s="189">
        <f t="shared" si="3"/>
        <v>6.5333716535578628E-3</v>
      </c>
      <c r="E100" s="15">
        <f t="shared" si="5"/>
        <v>848.24</v>
      </c>
      <c r="F100" s="15"/>
      <c r="G100" s="15"/>
      <c r="H100" s="15"/>
      <c r="I100" s="15"/>
      <c r="J100" s="15"/>
      <c r="K100" s="15"/>
      <c r="L100" s="15"/>
      <c r="M100" s="15"/>
      <c r="N100" s="15"/>
      <c r="O100" s="15"/>
      <c r="P100" s="15"/>
      <c r="Q100" s="15"/>
      <c r="R100" s="15"/>
      <c r="S100" s="15"/>
    </row>
    <row r="101" spans="1:19" s="6" customFormat="1" ht="15" customHeight="1">
      <c r="A101" s="15">
        <v>62.7</v>
      </c>
      <c r="B101" s="15">
        <v>1.3800000000000101</v>
      </c>
      <c r="C101" s="15">
        <f t="shared" si="4"/>
        <v>1.3801683737971666</v>
      </c>
      <c r="D101" s="189">
        <f t="shared" si="3"/>
        <v>1.2200999793949688E-2</v>
      </c>
      <c r="E101" s="15">
        <f t="shared" si="5"/>
        <v>865.26</v>
      </c>
      <c r="F101" s="15"/>
      <c r="G101" s="15"/>
      <c r="H101" s="15"/>
      <c r="I101" s="15"/>
      <c r="J101" s="15"/>
      <c r="K101" s="15"/>
      <c r="L101" s="15"/>
      <c r="M101" s="15"/>
      <c r="N101" s="15"/>
      <c r="O101" s="15"/>
      <c r="P101" s="15"/>
      <c r="Q101" s="15"/>
      <c r="R101" s="15"/>
      <c r="S101" s="15"/>
    </row>
    <row r="102" spans="1:19" s="6" customFormat="1" ht="15" customHeight="1">
      <c r="A102" s="15">
        <v>63.72</v>
      </c>
      <c r="B102" s="15">
        <v>1.38500000000001</v>
      </c>
      <c r="C102" s="15">
        <f t="shared" si="4"/>
        <v>1.385194721784736</v>
      </c>
      <c r="D102" s="189">
        <f t="shared" si="3"/>
        <v>1.4059334637257314E-2</v>
      </c>
      <c r="E102" s="15">
        <f t="shared" si="5"/>
        <v>882.52</v>
      </c>
      <c r="F102" s="15"/>
      <c r="G102" s="15"/>
      <c r="H102" s="15"/>
      <c r="I102" s="15"/>
      <c r="J102" s="15"/>
      <c r="K102" s="15"/>
      <c r="L102" s="15"/>
      <c r="M102" s="15"/>
      <c r="N102" s="15"/>
      <c r="O102" s="15"/>
      <c r="P102" s="15"/>
      <c r="Q102" s="15"/>
      <c r="R102" s="15"/>
      <c r="S102" s="15"/>
    </row>
    <row r="103" spans="1:19" s="6" customFormat="1" ht="15" customHeight="1">
      <c r="A103" s="15">
        <v>64.739999999999995</v>
      </c>
      <c r="B103" s="15">
        <v>1.3900000000000099</v>
      </c>
      <c r="C103" s="15">
        <f t="shared" si="4"/>
        <v>1.3901168938853226</v>
      </c>
      <c r="D103" s="189">
        <f t="shared" si="3"/>
        <v>8.409632036882192E-3</v>
      </c>
      <c r="E103" s="15">
        <f t="shared" si="5"/>
        <v>899.89</v>
      </c>
      <c r="F103" s="15"/>
      <c r="G103" s="15"/>
      <c r="H103" s="15"/>
      <c r="I103" s="15"/>
      <c r="J103" s="15"/>
      <c r="K103" s="15"/>
      <c r="L103" s="15"/>
      <c r="M103" s="15"/>
      <c r="N103" s="15"/>
      <c r="O103" s="15"/>
      <c r="P103" s="15"/>
      <c r="Q103" s="15"/>
      <c r="R103" s="15"/>
      <c r="S103" s="15"/>
    </row>
    <row r="104" spans="1:19" s="6" customFormat="1" ht="15" customHeight="1">
      <c r="A104" s="15">
        <v>65.84</v>
      </c>
      <c r="B104" s="15">
        <v>1.39500000000001</v>
      </c>
      <c r="C104" s="15">
        <f t="shared" si="4"/>
        <v>1.3953073070704014</v>
      </c>
      <c r="D104" s="189">
        <f t="shared" si="3"/>
        <v>2.2029180673218036E-2</v>
      </c>
      <c r="E104" s="15">
        <f t="shared" si="5"/>
        <v>918.47</v>
      </c>
      <c r="F104" s="15"/>
      <c r="G104" s="15"/>
      <c r="H104" s="15"/>
      <c r="I104" s="15"/>
      <c r="J104" s="15"/>
      <c r="K104" s="15"/>
      <c r="L104" s="15"/>
      <c r="M104" s="15"/>
      <c r="N104" s="15"/>
      <c r="O104" s="15"/>
      <c r="P104" s="15"/>
      <c r="Q104" s="15"/>
      <c r="R104" s="15"/>
      <c r="S104" s="15"/>
    </row>
    <row r="105" spans="1:19" s="6" customFormat="1" ht="15" customHeight="1">
      <c r="A105" s="15">
        <v>66.97</v>
      </c>
      <c r="B105" s="15">
        <v>1.4000000000000099</v>
      </c>
      <c r="C105" s="15">
        <f t="shared" si="4"/>
        <v>1.4005111734823914</v>
      </c>
      <c r="D105" s="189">
        <f t="shared" si="3"/>
        <v>3.6512391598678279E-2</v>
      </c>
      <c r="E105" s="15">
        <f t="shared" si="5"/>
        <v>937.58</v>
      </c>
      <c r="F105" s="15"/>
      <c r="G105" s="15"/>
      <c r="H105" s="15"/>
      <c r="I105" s="15"/>
      <c r="J105" s="15"/>
      <c r="K105" s="15"/>
      <c r="L105" s="15"/>
      <c r="M105" s="15"/>
      <c r="N105" s="15"/>
      <c r="O105" s="15"/>
      <c r="P105" s="15"/>
      <c r="Q105" s="15"/>
      <c r="R105" s="15"/>
      <c r="S105" s="15"/>
    </row>
    <row r="106" spans="1:19" s="6" customFormat="1" ht="15" customHeight="1">
      <c r="A106" s="15">
        <v>68.099999999999994</v>
      </c>
      <c r="B106" s="15">
        <v>1.40500000000001</v>
      </c>
      <c r="C106" s="15">
        <f t="shared" si="4"/>
        <v>1.40558480744076</v>
      </c>
      <c r="D106" s="189">
        <f t="shared" si="3"/>
        <v>4.1623305391455721E-2</v>
      </c>
      <c r="E106" s="15">
        <f t="shared" si="5"/>
        <v>956.81</v>
      </c>
      <c r="F106" s="15"/>
      <c r="G106" s="15"/>
      <c r="H106" s="15"/>
      <c r="I106" s="15"/>
      <c r="J106" s="15"/>
      <c r="K106" s="15"/>
      <c r="L106" s="15"/>
      <c r="M106" s="15"/>
      <c r="N106" s="15"/>
      <c r="O106" s="15"/>
      <c r="P106" s="15"/>
      <c r="Q106" s="15"/>
      <c r="R106" s="15"/>
      <c r="S106" s="15"/>
    </row>
    <row r="107" spans="1:19" s="6" customFormat="1" ht="15" customHeight="1">
      <c r="A107" s="15">
        <v>69.23</v>
      </c>
      <c r="B107" s="15">
        <v>1.4100000000000099</v>
      </c>
      <c r="C107" s="15">
        <f t="shared" si="4"/>
        <v>1.4105282647541364</v>
      </c>
      <c r="D107" s="189">
        <f t="shared" si="3"/>
        <v>3.746558539904115E-2</v>
      </c>
      <c r="E107" s="15">
        <f t="shared" si="5"/>
        <v>976.14</v>
      </c>
      <c r="F107" s="15"/>
      <c r="G107" s="15"/>
      <c r="H107" s="15"/>
      <c r="I107" s="15"/>
      <c r="J107" s="15"/>
      <c r="K107" s="15"/>
      <c r="L107" s="15"/>
      <c r="M107" s="15"/>
      <c r="N107" s="15"/>
      <c r="O107" s="15"/>
      <c r="P107" s="15"/>
      <c r="Q107" s="15"/>
      <c r="R107" s="15"/>
      <c r="S107" s="15"/>
    </row>
    <row r="108" spans="1:19" s="6" customFormat="1" ht="15" customHeight="1">
      <c r="A108" s="15">
        <v>70.39</v>
      </c>
      <c r="B108" s="15">
        <v>1.41500000000001</v>
      </c>
      <c r="C108" s="15">
        <f t="shared" si="4"/>
        <v>1.4154681308939971</v>
      </c>
      <c r="D108" s="189">
        <f t="shared" si="3"/>
        <v>3.3083455405449769E-2</v>
      </c>
      <c r="E108" s="15">
        <f t="shared" si="5"/>
        <v>996.02</v>
      </c>
      <c r="F108" s="15"/>
      <c r="G108" s="15"/>
      <c r="H108" s="15"/>
      <c r="I108" s="15"/>
      <c r="J108" s="15"/>
      <c r="K108" s="15"/>
      <c r="L108" s="15"/>
      <c r="M108" s="15"/>
      <c r="N108" s="15"/>
      <c r="O108" s="15"/>
      <c r="P108" s="15"/>
      <c r="Q108" s="15"/>
      <c r="R108" s="15"/>
      <c r="S108" s="15"/>
    </row>
    <row r="109" spans="1:19" s="6" customFormat="1" ht="15" customHeight="1">
      <c r="A109" s="15">
        <v>71.63</v>
      </c>
      <c r="B109" s="15">
        <v>1.4200000000000099</v>
      </c>
      <c r="C109" s="15">
        <f t="shared" si="4"/>
        <v>1.4205989183482335</v>
      </c>
      <c r="D109" s="189">
        <f t="shared" si="3"/>
        <v>4.2177348466447939E-2</v>
      </c>
      <c r="E109" s="15">
        <f t="shared" si="5"/>
        <v>1017.15</v>
      </c>
      <c r="F109" s="15"/>
      <c r="G109" s="15"/>
      <c r="H109" s="15"/>
      <c r="I109" s="15"/>
      <c r="J109" s="15"/>
      <c r="K109" s="15"/>
      <c r="L109" s="15"/>
      <c r="M109" s="15"/>
      <c r="N109" s="15"/>
      <c r="O109" s="15"/>
      <c r="P109" s="15"/>
      <c r="Q109" s="15"/>
      <c r="R109" s="15"/>
      <c r="S109" s="15"/>
    </row>
    <row r="110" spans="1:19" s="6" customFormat="1" ht="15" customHeight="1">
      <c r="A110" s="15">
        <v>72.86</v>
      </c>
      <c r="B110" s="15">
        <v>1.42500000000001</v>
      </c>
      <c r="C110" s="15">
        <f t="shared" si="4"/>
        <v>1.4255375116310924</v>
      </c>
      <c r="D110" s="189">
        <f t="shared" si="3"/>
        <v>3.7720114461922478E-2</v>
      </c>
      <c r="E110" s="15">
        <f t="shared" si="5"/>
        <v>1038.26</v>
      </c>
      <c r="F110" s="15"/>
      <c r="G110" s="15"/>
      <c r="H110" s="15"/>
      <c r="I110" s="15"/>
      <c r="J110" s="15"/>
      <c r="K110" s="15"/>
      <c r="L110" s="15"/>
      <c r="M110" s="15"/>
      <c r="N110" s="15"/>
      <c r="O110" s="15"/>
      <c r="P110" s="15"/>
      <c r="Q110" s="15"/>
      <c r="R110" s="15"/>
      <c r="S110" s="15"/>
    </row>
    <row r="111" spans="1:19" s="6" customFormat="1" ht="15" customHeight="1">
      <c r="A111" s="15">
        <v>74.09</v>
      </c>
      <c r="B111" s="15">
        <v>1.4300000000000099</v>
      </c>
      <c r="C111" s="15">
        <f t="shared" si="4"/>
        <v>1.4303287572219856</v>
      </c>
      <c r="D111" s="189">
        <f t="shared" si="3"/>
        <v>2.299001552277417E-2</v>
      </c>
      <c r="E111" s="15">
        <f t="shared" si="5"/>
        <v>1059.49</v>
      </c>
      <c r="F111" s="15"/>
      <c r="G111" s="15"/>
      <c r="H111" s="15"/>
      <c r="I111" s="15"/>
      <c r="J111" s="15"/>
      <c r="K111" s="15"/>
      <c r="L111" s="15"/>
      <c r="M111" s="15"/>
      <c r="N111" s="15"/>
      <c r="O111" s="15"/>
      <c r="P111" s="15"/>
      <c r="Q111" s="15"/>
      <c r="R111" s="15"/>
      <c r="S111" s="15"/>
    </row>
    <row r="112" spans="1:19" s="6" customFormat="1" ht="15" customHeight="1">
      <c r="A112" s="15">
        <v>75.349999999999994</v>
      </c>
      <c r="B112" s="15">
        <v>1.43500000000001</v>
      </c>
      <c r="C112" s="15">
        <f t="shared" si="4"/>
        <v>1.4350878991972951</v>
      </c>
      <c r="D112" s="189">
        <f t="shared" si="3"/>
        <v>6.1253796017437922E-3</v>
      </c>
      <c r="E112" s="15">
        <f t="shared" si="5"/>
        <v>1081.27</v>
      </c>
      <c r="F112" s="15"/>
      <c r="G112" s="15"/>
      <c r="H112" s="15"/>
      <c r="I112" s="15"/>
      <c r="J112" s="15"/>
      <c r="K112" s="15"/>
      <c r="L112" s="15"/>
      <c r="M112" s="15"/>
      <c r="N112" s="15"/>
      <c r="O112" s="15"/>
      <c r="P112" s="15"/>
      <c r="Q112" s="15"/>
      <c r="R112" s="15"/>
      <c r="S112" s="15"/>
    </row>
    <row r="113" spans="1:19" s="6" customFormat="1" ht="15" customHeight="1">
      <c r="A113" s="15">
        <v>76.709999999999994</v>
      </c>
      <c r="B113" s="15">
        <v>1.4400000000000099</v>
      </c>
      <c r="C113" s="15">
        <f t="shared" si="4"/>
        <v>1.4400611074628178</v>
      </c>
      <c r="D113" s="189">
        <f t="shared" si="3"/>
        <v>4.2435738061008237E-3</v>
      </c>
      <c r="E113" s="15">
        <f t="shared" si="5"/>
        <v>1104.6199999999999</v>
      </c>
      <c r="F113" s="15"/>
      <c r="G113" s="15"/>
      <c r="H113" s="15"/>
      <c r="I113" s="15"/>
      <c r="J113" s="15"/>
      <c r="K113" s="15"/>
      <c r="L113" s="15"/>
      <c r="M113" s="15"/>
      <c r="N113" s="15"/>
      <c r="O113" s="15"/>
      <c r="P113" s="15"/>
      <c r="Q113" s="15"/>
      <c r="R113" s="15"/>
      <c r="S113" s="15"/>
    </row>
    <row r="114" spans="1:19" s="6" customFormat="1" ht="15" customHeight="1">
      <c r="A114" s="15">
        <v>78.069999999999993</v>
      </c>
      <c r="B114" s="15">
        <v>1.4450000000000101</v>
      </c>
      <c r="C114" s="15">
        <f t="shared" si="4"/>
        <v>1.4448715644710608</v>
      </c>
      <c r="D114" s="189">
        <f t="shared" si="3"/>
        <v>-8.8882718996024009E-3</v>
      </c>
      <c r="E114" s="15">
        <f t="shared" si="5"/>
        <v>1128.1099999999999</v>
      </c>
      <c r="F114" s="15"/>
      <c r="G114" s="15"/>
      <c r="H114" s="15"/>
      <c r="I114" s="15"/>
      <c r="J114" s="15"/>
      <c r="K114" s="15"/>
      <c r="L114" s="15"/>
      <c r="M114" s="15"/>
      <c r="N114" s="15"/>
      <c r="O114" s="15"/>
      <c r="P114" s="15"/>
      <c r="Q114" s="15"/>
      <c r="R114" s="15"/>
      <c r="S114" s="15"/>
    </row>
    <row r="115" spans="1:19" s="6" customFormat="1" ht="15" customHeight="1">
      <c r="A115" s="15">
        <v>79.430000000000007</v>
      </c>
      <c r="B115" s="15">
        <v>1.4500000000000099</v>
      </c>
      <c r="C115" s="15">
        <f t="shared" si="4"/>
        <v>1.4495278896331749</v>
      </c>
      <c r="D115" s="189">
        <f t="shared" si="3"/>
        <v>-3.2559335643795116E-2</v>
      </c>
      <c r="E115" s="15">
        <f t="shared" si="5"/>
        <v>1151.74</v>
      </c>
      <c r="F115" s="15"/>
      <c r="G115" s="15"/>
      <c r="H115" s="15"/>
      <c r="I115" s="15"/>
      <c r="J115" s="15"/>
      <c r="K115" s="15"/>
      <c r="L115" s="15"/>
      <c r="M115" s="15"/>
      <c r="N115" s="15"/>
      <c r="O115" s="15"/>
      <c r="P115" s="15"/>
      <c r="Q115" s="15"/>
      <c r="R115" s="15"/>
      <c r="S115" s="15"/>
    </row>
    <row r="116" spans="1:19" s="6" customFormat="1" ht="15" customHeight="1">
      <c r="A116" s="15">
        <v>80.88</v>
      </c>
      <c r="B116" s="15">
        <v>1.4550000000000101</v>
      </c>
      <c r="C116" s="15">
        <f t="shared" si="4"/>
        <v>1.4543338607893768</v>
      </c>
      <c r="D116" s="189">
        <f t="shared" si="3"/>
        <v>-4.5782763617408517E-2</v>
      </c>
      <c r="E116" s="15">
        <f t="shared" si="5"/>
        <v>1176.8</v>
      </c>
      <c r="F116" s="15"/>
      <c r="G116" s="15"/>
      <c r="H116" s="15"/>
      <c r="I116" s="15"/>
      <c r="J116" s="15"/>
      <c r="K116" s="15"/>
      <c r="L116" s="15"/>
      <c r="M116" s="15"/>
      <c r="N116" s="15"/>
      <c r="O116" s="15"/>
      <c r="P116" s="15"/>
      <c r="Q116" s="15"/>
      <c r="R116" s="15"/>
      <c r="S116" s="15"/>
    </row>
    <row r="117" spans="1:19" s="6" customFormat="1" ht="15" customHeight="1">
      <c r="A117" s="15">
        <v>82.39</v>
      </c>
      <c r="B117" s="15">
        <v>1.46000000000001</v>
      </c>
      <c r="C117" s="15">
        <f t="shared" si="4"/>
        <v>1.4591795541381649</v>
      </c>
      <c r="D117" s="189">
        <f t="shared" si="3"/>
        <v>-5.6194922044180626E-2</v>
      </c>
      <c r="E117" s="15">
        <f t="shared" si="5"/>
        <v>1202.8900000000001</v>
      </c>
      <c r="F117" s="15"/>
      <c r="G117" s="15"/>
      <c r="H117" s="15"/>
      <c r="I117" s="15"/>
      <c r="J117" s="15"/>
      <c r="K117" s="15"/>
      <c r="L117" s="15"/>
      <c r="M117" s="15"/>
      <c r="N117" s="15"/>
      <c r="O117" s="15"/>
      <c r="P117" s="15"/>
      <c r="Q117" s="15"/>
      <c r="R117" s="15"/>
      <c r="S117" s="15"/>
    </row>
    <row r="118" spans="1:19" s="6" customFormat="1" ht="15" customHeight="1">
      <c r="A118" s="15">
        <v>83.91</v>
      </c>
      <c r="B118" s="15">
        <v>1.4650000000000101</v>
      </c>
      <c r="C118" s="15">
        <f t="shared" si="4"/>
        <v>1.463911240495273</v>
      </c>
      <c r="D118" s="189">
        <f t="shared" si="3"/>
        <v>-7.4318054930858204E-2</v>
      </c>
      <c r="E118" s="15">
        <f t="shared" si="5"/>
        <v>1229.28</v>
      </c>
      <c r="F118" s="15"/>
      <c r="G118" s="15"/>
      <c r="H118" s="15"/>
      <c r="I118" s="15"/>
      <c r="J118" s="15"/>
      <c r="K118" s="15"/>
      <c r="L118" s="15"/>
      <c r="M118" s="15"/>
      <c r="N118" s="15"/>
      <c r="O118" s="15"/>
      <c r="P118" s="15"/>
      <c r="Q118" s="15"/>
      <c r="R118" s="15"/>
      <c r="S118" s="15"/>
    </row>
    <row r="119" spans="1:19" s="6" customFormat="1" ht="15" customHeight="1">
      <c r="A119" s="15">
        <v>85.5</v>
      </c>
      <c r="B119" s="15">
        <v>1.47000000000001</v>
      </c>
      <c r="C119" s="15">
        <f t="shared" si="4"/>
        <v>1.4687263606345893</v>
      </c>
      <c r="D119" s="189">
        <f t="shared" si="3"/>
        <v>-8.664213370208694E-2</v>
      </c>
      <c r="E119" s="15">
        <f t="shared" si="5"/>
        <v>1256.8499999999999</v>
      </c>
      <c r="F119" s="15"/>
      <c r="G119" s="15"/>
      <c r="H119" s="15"/>
      <c r="I119" s="15"/>
      <c r="J119" s="15"/>
      <c r="K119" s="15"/>
      <c r="L119" s="15"/>
      <c r="M119" s="15"/>
      <c r="N119" s="15"/>
      <c r="O119" s="15"/>
      <c r="P119" s="15"/>
      <c r="Q119" s="15"/>
      <c r="R119" s="15"/>
      <c r="S119" s="15"/>
    </row>
    <row r="120" spans="1:19" s="6" customFormat="1" ht="15" customHeight="1">
      <c r="A120" s="15">
        <v>87.29</v>
      </c>
      <c r="B120" s="15">
        <v>1.4750000000000101</v>
      </c>
      <c r="C120" s="15">
        <f t="shared" si="4"/>
        <v>1.4740153411867569</v>
      </c>
      <c r="D120" s="189">
        <f t="shared" si="3"/>
        <v>-6.67565297120781E-2</v>
      </c>
      <c r="E120" s="15">
        <f t="shared" si="5"/>
        <v>1287.53</v>
      </c>
      <c r="F120" s="15"/>
      <c r="G120" s="15"/>
      <c r="H120" s="15"/>
      <c r="I120" s="15"/>
      <c r="J120" s="15"/>
      <c r="K120" s="15"/>
      <c r="L120" s="15"/>
      <c r="M120" s="15"/>
      <c r="N120" s="15"/>
      <c r="O120" s="15"/>
      <c r="P120" s="15"/>
      <c r="Q120" s="15"/>
      <c r="R120" s="15"/>
      <c r="S120" s="15"/>
    </row>
    <row r="121" spans="1:19" s="6" customFormat="1" ht="15" customHeight="1">
      <c r="A121" s="15">
        <v>89.07</v>
      </c>
      <c r="B121" s="15">
        <v>1.48000000000001</v>
      </c>
      <c r="C121" s="15">
        <f t="shared" si="4"/>
        <v>1.4791768885884629</v>
      </c>
      <c r="D121" s="189">
        <f t="shared" si="3"/>
        <v>-5.5615635915345386E-2</v>
      </c>
      <c r="E121" s="15">
        <f t="shared" si="5"/>
        <v>1318.24</v>
      </c>
      <c r="F121" s="15"/>
      <c r="G121" s="15"/>
      <c r="H121" s="15"/>
      <c r="I121" s="15"/>
      <c r="J121" s="15"/>
      <c r="K121" s="15"/>
      <c r="L121" s="15"/>
      <c r="M121" s="15"/>
      <c r="N121" s="15"/>
      <c r="O121" s="15"/>
      <c r="P121" s="15"/>
      <c r="Q121" s="15"/>
      <c r="R121" s="15"/>
      <c r="S121" s="15"/>
    </row>
    <row r="122" spans="1:19" s="6" customFormat="1" ht="15" customHeight="1">
      <c r="A122" s="15">
        <v>91.13</v>
      </c>
      <c r="B122" s="15">
        <v>1.4850000000000101</v>
      </c>
      <c r="C122" s="15">
        <f t="shared" si="4"/>
        <v>1.4850902707112474</v>
      </c>
      <c r="D122" s="189">
        <f t="shared" si="3"/>
        <v>6.0788357735588952E-3</v>
      </c>
      <c r="E122" s="15">
        <f t="shared" si="5"/>
        <v>1353.28</v>
      </c>
      <c r="F122" s="15"/>
      <c r="G122" s="15"/>
      <c r="H122" s="15"/>
      <c r="I122" s="15"/>
      <c r="J122" s="15"/>
      <c r="K122" s="15"/>
      <c r="L122" s="15"/>
      <c r="M122" s="15"/>
      <c r="N122" s="15"/>
      <c r="O122" s="15"/>
      <c r="P122" s="15"/>
      <c r="Q122" s="15"/>
      <c r="R122" s="15"/>
      <c r="S122" s="15"/>
    </row>
    <row r="123" spans="1:19" s="6" customFormat="1" ht="15" customHeight="1">
      <c r="A123" s="15">
        <v>93.49</v>
      </c>
      <c r="B123" s="15">
        <v>1.49000000000001</v>
      </c>
      <c r="C123" s="15">
        <f t="shared" si="4"/>
        <v>1.4918864013109825</v>
      </c>
      <c r="D123" s="189">
        <f t="shared" si="3"/>
        <v>0.12660411483036876</v>
      </c>
      <c r="E123" s="15">
        <f t="shared" si="5"/>
        <v>1393</v>
      </c>
      <c r="F123" s="15"/>
      <c r="G123" s="15"/>
      <c r="H123" s="15"/>
      <c r="I123" s="15"/>
      <c r="J123" s="15"/>
      <c r="K123" s="15"/>
      <c r="L123" s="15"/>
      <c r="M123" s="15"/>
      <c r="N123" s="15"/>
      <c r="O123" s="15"/>
      <c r="P123" s="15"/>
      <c r="Q123" s="15"/>
      <c r="R123" s="15"/>
      <c r="S123" s="15"/>
    </row>
    <row r="124" spans="1:19" s="6" customFormat="1" ht="15" customHeight="1">
      <c r="A124" s="15">
        <v>95.46</v>
      </c>
      <c r="B124" s="15">
        <v>1.4950000000000001</v>
      </c>
      <c r="C124" s="15">
        <f t="shared" si="4"/>
        <v>1.4976720391851059</v>
      </c>
      <c r="D124" s="189">
        <f t="shared" si="3"/>
        <v>0.17873171806727989</v>
      </c>
      <c r="E124" s="15">
        <f t="shared" si="5"/>
        <v>1427.13</v>
      </c>
      <c r="F124" s="15"/>
      <c r="G124" s="15"/>
      <c r="H124" s="15"/>
      <c r="I124" s="15"/>
      <c r="J124" s="15"/>
      <c r="K124" s="15"/>
      <c r="L124" s="15"/>
      <c r="M124" s="15"/>
      <c r="N124" s="15"/>
      <c r="O124" s="15"/>
      <c r="P124" s="15"/>
      <c r="Q124" s="15"/>
      <c r="R124" s="15"/>
      <c r="S124" s="15"/>
    </row>
    <row r="125" spans="1:19" s="6" customFormat="1" ht="15" customHeight="1">
      <c r="A125" s="15">
        <v>96.73</v>
      </c>
      <c r="B125" s="15">
        <v>1.5</v>
      </c>
      <c r="C125" s="15">
        <f t="shared" si="4"/>
        <v>1.5015004217061101</v>
      </c>
      <c r="D125" s="189">
        <f t="shared" si="3"/>
        <v>0.10002811374067259</v>
      </c>
      <c r="E125" s="15">
        <f t="shared" si="5"/>
        <v>1450.95</v>
      </c>
      <c r="F125" s="15"/>
      <c r="G125" s="15"/>
      <c r="H125" s="15"/>
      <c r="I125" s="15"/>
      <c r="J125" s="15"/>
      <c r="K125" s="15"/>
      <c r="L125" s="15"/>
      <c r="M125" s="15"/>
      <c r="N125" s="15"/>
      <c r="O125" s="15"/>
      <c r="P125" s="15"/>
      <c r="Q125" s="15"/>
      <c r="R125" s="15"/>
      <c r="S125" s="15"/>
    </row>
    <row r="126" spans="1:19" s="6" customFormat="1" ht="15" customHeight="1">
      <c r="A126" s="15">
        <v>97.99</v>
      </c>
      <c r="B126" s="15">
        <v>1.5049999999999999</v>
      </c>
      <c r="C126" s="15">
        <f t="shared" si="4"/>
        <v>1.5054049134930383</v>
      </c>
      <c r="D126" s="189">
        <f t="shared" si="3"/>
        <v>2.6904551032451471E-2</v>
      </c>
      <c r="E126" s="15">
        <f t="shared" si="5"/>
        <v>1474.75</v>
      </c>
      <c r="F126" s="15"/>
      <c r="G126" s="15"/>
      <c r="H126" s="15"/>
      <c r="I126" s="15"/>
      <c r="J126" s="15"/>
      <c r="K126" s="15"/>
      <c r="L126" s="15"/>
      <c r="M126" s="15"/>
      <c r="N126" s="15"/>
      <c r="O126" s="15"/>
      <c r="P126" s="15"/>
      <c r="Q126" s="15"/>
      <c r="R126" s="15"/>
      <c r="S126" s="15"/>
    </row>
    <row r="127" spans="1:19" s="6" customFormat="1" ht="15" customHeight="1">
      <c r="A127" s="15">
        <v>99.26</v>
      </c>
      <c r="B127" s="15">
        <v>1.51</v>
      </c>
      <c r="C127" s="15">
        <f t="shared" si="4"/>
        <v>1.5094746807418895</v>
      </c>
      <c r="D127" s="189">
        <f t="shared" si="3"/>
        <v>-3.478935484175507E-2</v>
      </c>
      <c r="E127" s="15">
        <f t="shared" si="5"/>
        <v>1498.83</v>
      </c>
      <c r="F127" s="15"/>
      <c r="G127" s="15"/>
      <c r="H127" s="15"/>
      <c r="I127" s="15"/>
      <c r="J127" s="15"/>
      <c r="K127" s="15"/>
      <c r="L127" s="15"/>
      <c r="M127" s="15"/>
      <c r="N127" s="15"/>
      <c r="O127" s="15"/>
      <c r="P127" s="15"/>
      <c r="Q127" s="15"/>
      <c r="R127" s="15"/>
      <c r="S127" s="15"/>
    </row>
    <row r="128" spans="1:19" s="6" customFormat="1" ht="15" customHeight="1">
      <c r="A128" s="15">
        <v>99.52</v>
      </c>
      <c r="B128" s="15">
        <v>1.5109999999999999</v>
      </c>
      <c r="C128" s="15">
        <f t="shared" si="4"/>
        <v>1.5103270721318849</v>
      </c>
      <c r="D128" s="189">
        <f t="shared" si="3"/>
        <v>-4.4535265924223313E-2</v>
      </c>
      <c r="E128" s="15">
        <f t="shared" si="5"/>
        <v>1503.75</v>
      </c>
      <c r="F128" s="15"/>
      <c r="G128" s="15"/>
      <c r="H128" s="15"/>
      <c r="I128" s="15"/>
      <c r="J128" s="15"/>
      <c r="K128" s="15"/>
      <c r="L128" s="15"/>
      <c r="M128" s="15"/>
      <c r="N128" s="15"/>
      <c r="O128" s="15"/>
      <c r="P128" s="15"/>
      <c r="Q128" s="15"/>
      <c r="R128" s="15"/>
      <c r="S128" s="15"/>
    </row>
    <row r="129" spans="1:19" s="6" customFormat="1" ht="15" customHeight="1">
      <c r="A129" s="15">
        <v>99.77</v>
      </c>
      <c r="B129" s="15">
        <v>1.512</v>
      </c>
      <c r="C129" s="15">
        <f t="shared" si="4"/>
        <v>1.5111533827808523</v>
      </c>
      <c r="D129" s="189">
        <f t="shared" si="3"/>
        <v>-5.5993202324582929E-2</v>
      </c>
      <c r="E129" s="15">
        <f t="shared" si="5"/>
        <v>1508.52</v>
      </c>
      <c r="F129" s="15"/>
      <c r="G129" s="15"/>
      <c r="H129" s="15"/>
      <c r="I129" s="15"/>
      <c r="J129" s="15"/>
      <c r="K129" s="15"/>
      <c r="L129" s="15"/>
      <c r="M129" s="15"/>
      <c r="N129" s="15"/>
      <c r="O129" s="15"/>
      <c r="P129" s="15"/>
      <c r="Q129" s="15"/>
      <c r="R129" s="15"/>
      <c r="S129" s="15"/>
    </row>
    <row r="130" spans="1:19" s="6" customFormat="1" ht="15" customHeight="1">
      <c r="A130" s="15">
        <v>100</v>
      </c>
      <c r="B130" s="15">
        <v>1.5129999999999999</v>
      </c>
      <c r="C130" s="15">
        <f t="shared" si="4"/>
        <v>1.5119195939463705</v>
      </c>
      <c r="D130" s="189">
        <f t="shared" si="3"/>
        <v>-7.1408199182376536E-2</v>
      </c>
      <c r="E130" s="15">
        <f t="shared" si="5"/>
        <v>1513</v>
      </c>
      <c r="F130" s="15"/>
      <c r="G130" s="15"/>
      <c r="H130" s="15"/>
      <c r="I130" s="15"/>
      <c r="J130" s="15"/>
      <c r="K130" s="15"/>
      <c r="L130" s="15"/>
      <c r="M130" s="15"/>
      <c r="N130" s="15"/>
      <c r="O130" s="15"/>
      <c r="P130" s="15"/>
      <c r="Q130" s="15"/>
      <c r="R130" s="15"/>
      <c r="S130" s="15"/>
    </row>
    <row r="131" spans="1:19" s="6" customFormat="1" ht="15" customHeight="1">
      <c r="A131" s="15"/>
      <c r="B131" s="15"/>
      <c r="C131" s="15"/>
      <c r="D131" s="15"/>
      <c r="E131" s="15"/>
      <c r="F131" s="15"/>
      <c r="G131" s="15"/>
      <c r="H131" s="15"/>
      <c r="I131" s="15"/>
      <c r="J131" s="15"/>
      <c r="K131" s="15"/>
      <c r="L131" s="15"/>
      <c r="M131" s="15"/>
      <c r="N131" s="15"/>
      <c r="O131" s="15"/>
      <c r="P131" s="15"/>
      <c r="Q131" s="15"/>
      <c r="R131" s="15"/>
      <c r="S131" s="15"/>
    </row>
    <row r="132" spans="1:19" s="6" customFormat="1" ht="15" customHeight="1">
      <c r="A132" s="15"/>
      <c r="B132" s="15"/>
      <c r="C132" s="15"/>
      <c r="D132" s="15"/>
      <c r="E132" s="15"/>
      <c r="F132" s="15"/>
      <c r="G132" s="15"/>
      <c r="H132" s="15"/>
      <c r="I132" s="15"/>
      <c r="J132" s="15"/>
      <c r="K132" s="15"/>
      <c r="L132" s="15"/>
      <c r="M132" s="15"/>
      <c r="N132" s="15"/>
      <c r="O132" s="15"/>
      <c r="P132" s="15"/>
      <c r="Q132" s="15"/>
      <c r="R132" s="15"/>
      <c r="S132" s="15"/>
    </row>
    <row r="133" spans="1:19" s="6" customFormat="1" ht="15" customHeight="1">
      <c r="A133" s="15"/>
      <c r="B133" s="15"/>
      <c r="C133" s="15"/>
      <c r="D133" s="15"/>
      <c r="E133" s="15"/>
      <c r="F133" s="15"/>
      <c r="G133" s="15"/>
      <c r="H133" s="15"/>
      <c r="I133" s="15"/>
      <c r="J133" s="15"/>
      <c r="K133" s="15"/>
      <c r="L133" s="15"/>
      <c r="M133" s="15"/>
      <c r="N133" s="15"/>
      <c r="O133" s="15"/>
      <c r="P133" s="15"/>
      <c r="Q133" s="15"/>
      <c r="R133" s="15"/>
      <c r="S133" s="15"/>
    </row>
    <row r="134" spans="1:19" s="6" customFormat="1" ht="15" customHeight="1">
      <c r="A134" s="15"/>
      <c r="B134" s="15"/>
      <c r="C134" s="15"/>
      <c r="D134" s="15"/>
      <c r="E134" s="15"/>
      <c r="F134" s="15"/>
      <c r="G134" s="15"/>
      <c r="H134" s="15"/>
      <c r="I134" s="15"/>
      <c r="J134" s="15"/>
      <c r="K134" s="15"/>
      <c r="L134" s="15"/>
      <c r="M134" s="15"/>
      <c r="N134" s="15"/>
      <c r="O134" s="15"/>
      <c r="P134" s="15"/>
      <c r="Q134" s="15"/>
      <c r="R134" s="15"/>
      <c r="S134" s="15"/>
    </row>
    <row r="135" spans="1:19" s="6" customFormat="1" ht="15" customHeight="1">
      <c r="A135" s="15"/>
      <c r="B135" s="15"/>
      <c r="C135" s="15"/>
      <c r="D135" s="15"/>
      <c r="E135" s="15"/>
      <c r="F135" s="15"/>
      <c r="G135" s="15"/>
      <c r="H135" s="15"/>
      <c r="I135" s="15"/>
      <c r="J135" s="15"/>
      <c r="K135" s="15"/>
      <c r="L135" s="15"/>
      <c r="M135" s="15"/>
      <c r="N135" s="15"/>
      <c r="O135" s="15"/>
      <c r="P135" s="15"/>
      <c r="Q135" s="15"/>
      <c r="R135" s="15"/>
      <c r="S135" s="15"/>
    </row>
    <row r="136" spans="1:19" s="6" customFormat="1" ht="15" customHeight="1">
      <c r="A136" s="15"/>
      <c r="B136" s="15"/>
      <c r="C136" s="15"/>
      <c r="D136" s="15"/>
      <c r="E136" s="15"/>
      <c r="F136" s="15"/>
      <c r="G136" s="15"/>
      <c r="H136" s="15"/>
      <c r="I136" s="15"/>
      <c r="J136" s="15"/>
      <c r="K136" s="15"/>
      <c r="L136" s="15"/>
      <c r="M136" s="15"/>
      <c r="N136" s="15"/>
      <c r="O136" s="15"/>
      <c r="P136" s="15"/>
      <c r="Q136" s="15"/>
      <c r="R136" s="15"/>
      <c r="S136" s="15"/>
    </row>
    <row r="137" spans="1:19" s="6" customFormat="1" ht="15" customHeight="1">
      <c r="A137" s="15"/>
      <c r="B137" s="15"/>
      <c r="C137" s="15"/>
      <c r="D137" s="15"/>
      <c r="E137" s="15"/>
      <c r="F137" s="15"/>
      <c r="G137" s="15"/>
      <c r="H137" s="15"/>
      <c r="I137" s="15"/>
      <c r="J137" s="15"/>
      <c r="K137" s="15"/>
      <c r="L137" s="15"/>
      <c r="M137" s="15"/>
      <c r="N137" s="15"/>
      <c r="O137" s="15"/>
      <c r="P137" s="15"/>
      <c r="Q137" s="15"/>
      <c r="R137" s="15"/>
      <c r="S137" s="15"/>
    </row>
    <row r="138" spans="1:19" s="6" customFormat="1" ht="15" customHeight="1">
      <c r="A138" s="15"/>
      <c r="B138" s="15"/>
      <c r="C138" s="15"/>
      <c r="D138" s="15"/>
      <c r="E138" s="15"/>
      <c r="F138" s="15"/>
      <c r="G138" s="15"/>
      <c r="H138" s="15"/>
      <c r="I138" s="15"/>
      <c r="J138" s="15"/>
      <c r="K138" s="15"/>
      <c r="L138" s="15"/>
      <c r="M138" s="15"/>
      <c r="N138" s="15"/>
      <c r="O138" s="15"/>
      <c r="P138" s="15"/>
      <c r="Q138" s="15"/>
      <c r="R138" s="15"/>
      <c r="S138" s="15"/>
    </row>
    <row r="139" spans="1:19" s="6" customFormat="1" ht="15" customHeight="1">
      <c r="A139" s="15"/>
      <c r="B139" s="15"/>
      <c r="C139" s="15"/>
      <c r="D139" s="15"/>
      <c r="E139" s="15"/>
      <c r="F139" s="15"/>
      <c r="G139" s="15"/>
      <c r="H139" s="15"/>
      <c r="I139" s="15"/>
      <c r="J139" s="15"/>
      <c r="K139" s="15"/>
      <c r="L139" s="15"/>
      <c r="M139" s="15"/>
      <c r="N139" s="15"/>
      <c r="O139" s="15"/>
      <c r="P139" s="15"/>
      <c r="Q139" s="15"/>
      <c r="R139" s="15"/>
      <c r="S139" s="15"/>
    </row>
    <row r="140" spans="1:19" s="6" customFormat="1" ht="15" customHeight="1">
      <c r="A140" s="15"/>
      <c r="B140" s="15"/>
      <c r="C140" s="15"/>
      <c r="D140" s="15"/>
      <c r="E140" s="15"/>
      <c r="F140" s="15"/>
      <c r="G140" s="15"/>
      <c r="H140" s="15"/>
      <c r="I140" s="15"/>
      <c r="J140" s="15"/>
      <c r="K140" s="15"/>
      <c r="L140" s="15"/>
      <c r="M140" s="15"/>
      <c r="N140" s="15"/>
      <c r="O140" s="15"/>
      <c r="P140" s="15"/>
      <c r="Q140" s="15"/>
      <c r="R140" s="15"/>
      <c r="S140" s="15"/>
    </row>
    <row r="141" spans="1:19" s="6" customFormat="1" ht="15" customHeight="1">
      <c r="A141" s="15"/>
      <c r="B141" s="15"/>
      <c r="C141" s="15"/>
      <c r="D141" s="15"/>
      <c r="E141" s="15"/>
      <c r="F141" s="15"/>
      <c r="G141" s="15"/>
      <c r="H141" s="15"/>
      <c r="I141" s="15"/>
      <c r="J141" s="15"/>
      <c r="K141" s="15"/>
      <c r="L141" s="15"/>
      <c r="M141" s="15"/>
      <c r="N141" s="15"/>
      <c r="O141" s="15"/>
      <c r="P141" s="15"/>
      <c r="Q141" s="15"/>
      <c r="R141" s="15"/>
      <c r="S141" s="15"/>
    </row>
    <row r="142" spans="1:19" s="6" customFormat="1" ht="15" customHeight="1">
      <c r="A142" s="15"/>
      <c r="B142" s="15"/>
      <c r="C142" s="15"/>
      <c r="D142" s="15"/>
      <c r="E142" s="15"/>
      <c r="F142" s="15"/>
      <c r="G142" s="15"/>
      <c r="H142" s="15"/>
      <c r="I142" s="15"/>
      <c r="J142" s="15"/>
      <c r="K142" s="15"/>
      <c r="L142" s="15"/>
      <c r="M142" s="15"/>
      <c r="N142" s="15"/>
      <c r="O142" s="15"/>
      <c r="P142" s="15"/>
      <c r="Q142" s="15"/>
      <c r="R142" s="15"/>
      <c r="S142" s="15"/>
    </row>
    <row r="143" spans="1:19" s="6" customFormat="1" ht="15" customHeight="1">
      <c r="A143" s="15"/>
      <c r="B143" s="15"/>
      <c r="C143" s="15"/>
      <c r="D143" s="15"/>
      <c r="E143" s="15"/>
      <c r="F143" s="15"/>
      <c r="G143" s="15"/>
      <c r="H143" s="15"/>
      <c r="I143" s="15"/>
      <c r="J143" s="15"/>
      <c r="K143" s="15"/>
      <c r="L143" s="15"/>
      <c r="M143" s="15"/>
      <c r="N143" s="15"/>
      <c r="O143" s="15"/>
      <c r="P143" s="15"/>
      <c r="Q143" s="15"/>
      <c r="R143" s="15"/>
      <c r="S143" s="15"/>
    </row>
    <row r="144" spans="1:19" s="6" customFormat="1" ht="15" customHeight="1">
      <c r="A144" s="15"/>
      <c r="B144" s="15"/>
      <c r="C144" s="15"/>
      <c r="D144" s="15"/>
      <c r="E144" s="15"/>
      <c r="F144" s="15"/>
      <c r="G144" s="15"/>
      <c r="H144" s="15"/>
      <c r="I144" s="15"/>
      <c r="J144" s="15"/>
      <c r="K144" s="15"/>
      <c r="L144" s="15"/>
      <c r="M144" s="15"/>
      <c r="N144" s="15"/>
      <c r="O144" s="15"/>
      <c r="P144" s="15"/>
      <c r="Q144" s="15"/>
      <c r="R144" s="15"/>
      <c r="S144" s="15"/>
    </row>
    <row r="145" spans="1:19" s="6" customFormat="1" ht="15" customHeight="1">
      <c r="A145" s="15"/>
      <c r="B145" s="15"/>
      <c r="C145" s="15"/>
      <c r="D145" s="15"/>
      <c r="E145" s="15"/>
      <c r="F145" s="15"/>
      <c r="G145" s="15"/>
      <c r="H145" s="15"/>
      <c r="I145" s="15"/>
      <c r="J145" s="15"/>
      <c r="K145" s="15"/>
      <c r="L145" s="15"/>
      <c r="M145" s="15"/>
      <c r="N145" s="15"/>
      <c r="O145" s="15"/>
      <c r="P145" s="15"/>
      <c r="Q145" s="15"/>
      <c r="R145" s="15"/>
      <c r="S145" s="15"/>
    </row>
    <row r="146" spans="1:19" s="6" customFormat="1" ht="15" customHeight="1">
      <c r="A146" s="15"/>
      <c r="B146" s="15"/>
      <c r="C146" s="15"/>
      <c r="D146" s="15"/>
      <c r="E146" s="15"/>
      <c r="F146" s="15"/>
      <c r="G146" s="15"/>
      <c r="H146" s="15"/>
      <c r="I146" s="15"/>
      <c r="J146" s="15"/>
      <c r="K146" s="15"/>
      <c r="L146" s="15"/>
      <c r="M146" s="15"/>
      <c r="N146" s="15"/>
      <c r="O146" s="15"/>
      <c r="P146" s="15"/>
      <c r="Q146" s="15"/>
      <c r="R146" s="15"/>
      <c r="S146" s="15"/>
    </row>
    <row r="147" spans="1:19" s="6" customFormat="1" ht="15" customHeight="1">
      <c r="A147" s="15"/>
      <c r="B147" s="15"/>
      <c r="C147" s="15"/>
      <c r="D147" s="15"/>
      <c r="E147" s="15"/>
      <c r="F147" s="15"/>
      <c r="G147" s="15"/>
      <c r="H147" s="15"/>
      <c r="I147" s="15"/>
      <c r="J147" s="15"/>
      <c r="K147" s="15"/>
      <c r="L147" s="15"/>
      <c r="M147" s="15"/>
      <c r="N147" s="15"/>
      <c r="O147" s="15"/>
      <c r="P147" s="15"/>
      <c r="Q147" s="15"/>
      <c r="R147" s="15"/>
      <c r="S147" s="15"/>
    </row>
    <row r="148" spans="1:19" s="6" customFormat="1" ht="15" customHeight="1">
      <c r="A148" s="15"/>
      <c r="B148" s="15"/>
      <c r="C148" s="15"/>
      <c r="D148" s="15"/>
      <c r="E148" s="15"/>
      <c r="F148" s="15"/>
      <c r="G148" s="15"/>
      <c r="H148" s="15"/>
      <c r="I148" s="15"/>
      <c r="J148" s="15"/>
      <c r="K148" s="15"/>
      <c r="L148" s="15"/>
      <c r="M148" s="15"/>
      <c r="N148" s="15"/>
      <c r="O148" s="15"/>
      <c r="P148" s="15"/>
      <c r="Q148" s="15"/>
      <c r="R148" s="15"/>
      <c r="S148" s="15"/>
    </row>
    <row r="149" spans="1:19" s="6" customFormat="1" ht="15" customHeight="1">
      <c r="A149" s="15"/>
      <c r="B149" s="15"/>
      <c r="C149" s="15"/>
      <c r="D149" s="15"/>
      <c r="E149" s="15"/>
      <c r="F149" s="15"/>
      <c r="G149" s="15"/>
      <c r="H149" s="15"/>
      <c r="I149" s="15"/>
      <c r="J149" s="15"/>
      <c r="K149" s="15"/>
      <c r="L149" s="15"/>
      <c r="M149" s="15"/>
      <c r="N149" s="15"/>
      <c r="O149" s="15"/>
      <c r="P149" s="15"/>
      <c r="Q149" s="15"/>
      <c r="R149" s="15"/>
      <c r="S149" s="15"/>
    </row>
    <row r="150" spans="1:19" s="6" customFormat="1" ht="15" customHeight="1">
      <c r="A150" s="15"/>
      <c r="B150" s="15"/>
      <c r="C150" s="15"/>
      <c r="D150" s="15"/>
      <c r="E150" s="15"/>
      <c r="F150" s="15"/>
      <c r="G150" s="15"/>
      <c r="H150" s="15"/>
      <c r="I150" s="15"/>
      <c r="J150" s="15"/>
      <c r="K150" s="15"/>
      <c r="L150" s="15"/>
      <c r="M150" s="15"/>
      <c r="N150" s="15"/>
      <c r="O150" s="15"/>
      <c r="P150" s="15"/>
      <c r="Q150" s="15"/>
      <c r="R150" s="15"/>
      <c r="S150" s="15"/>
    </row>
    <row r="151" spans="1:19" s="6" customFormat="1" ht="15" customHeight="1">
      <c r="A151" s="15"/>
      <c r="B151" s="15"/>
      <c r="C151" s="15"/>
      <c r="D151" s="15"/>
      <c r="E151" s="15"/>
      <c r="F151" s="15"/>
      <c r="G151" s="15"/>
      <c r="H151" s="15"/>
      <c r="I151" s="15"/>
      <c r="J151" s="15"/>
      <c r="K151" s="15"/>
      <c r="L151" s="15"/>
      <c r="M151" s="15"/>
      <c r="N151" s="15"/>
      <c r="O151" s="15"/>
      <c r="P151" s="15"/>
      <c r="Q151" s="15"/>
      <c r="R151" s="15"/>
      <c r="S151" s="15"/>
    </row>
    <row r="152" spans="1:19" s="6" customFormat="1" ht="15" customHeight="1">
      <c r="A152" s="15"/>
      <c r="B152" s="15"/>
      <c r="C152" s="15"/>
      <c r="D152" s="15"/>
      <c r="E152" s="15"/>
      <c r="F152" s="15"/>
      <c r="G152" s="15"/>
      <c r="H152" s="15"/>
      <c r="I152" s="15"/>
      <c r="J152" s="15"/>
      <c r="K152" s="15"/>
      <c r="L152" s="15"/>
      <c r="M152" s="15"/>
      <c r="N152" s="15"/>
      <c r="O152" s="15"/>
      <c r="P152" s="15"/>
      <c r="Q152" s="15"/>
      <c r="R152" s="15"/>
      <c r="S152" s="15"/>
    </row>
    <row r="153" spans="1:19" s="6" customFormat="1" ht="15" customHeight="1">
      <c r="A153" s="15"/>
      <c r="B153" s="15"/>
      <c r="C153" s="15"/>
      <c r="D153" s="15"/>
      <c r="E153" s="15"/>
      <c r="F153" s="15"/>
      <c r="G153" s="15"/>
      <c r="H153" s="15"/>
      <c r="I153" s="15"/>
      <c r="J153" s="15"/>
      <c r="K153" s="15"/>
      <c r="L153" s="15"/>
      <c r="M153" s="15"/>
      <c r="N153" s="15"/>
      <c r="O153" s="15"/>
      <c r="P153" s="15"/>
      <c r="Q153" s="15"/>
      <c r="R153" s="15"/>
      <c r="S153" s="15"/>
    </row>
    <row r="154" spans="1:19" s="6" customFormat="1" ht="15" customHeight="1">
      <c r="A154" s="15"/>
      <c r="B154" s="15"/>
      <c r="C154" s="15"/>
      <c r="D154" s="15"/>
      <c r="E154" s="15"/>
      <c r="F154" s="15"/>
      <c r="G154" s="15"/>
      <c r="H154" s="15"/>
      <c r="I154" s="15"/>
      <c r="J154" s="15"/>
      <c r="K154" s="15"/>
      <c r="L154" s="15"/>
      <c r="M154" s="15"/>
      <c r="N154" s="15"/>
      <c r="O154" s="15"/>
      <c r="P154" s="15"/>
      <c r="Q154" s="15"/>
      <c r="R154" s="15"/>
      <c r="S154" s="15"/>
    </row>
    <row r="155" spans="1:19" s="6" customFormat="1" ht="15" customHeight="1">
      <c r="A155" s="15"/>
      <c r="B155" s="15"/>
      <c r="C155" s="15"/>
      <c r="D155" s="15"/>
      <c r="E155" s="15"/>
      <c r="F155" s="15"/>
      <c r="G155" s="15"/>
      <c r="H155" s="15"/>
      <c r="I155" s="15"/>
      <c r="J155" s="15"/>
      <c r="K155" s="15"/>
      <c r="L155" s="15"/>
      <c r="M155" s="15"/>
      <c r="N155" s="15"/>
      <c r="O155" s="15"/>
      <c r="P155" s="15"/>
      <c r="Q155" s="15"/>
      <c r="R155" s="15"/>
      <c r="S155" s="15"/>
    </row>
    <row r="156" spans="1:19" s="6" customFormat="1" ht="15" customHeight="1">
      <c r="A156" s="15"/>
      <c r="B156" s="15"/>
      <c r="C156" s="15"/>
      <c r="D156" s="15"/>
      <c r="E156" s="15"/>
      <c r="F156" s="15"/>
      <c r="G156" s="15"/>
      <c r="H156" s="15"/>
      <c r="I156" s="15"/>
      <c r="J156" s="15"/>
      <c r="K156" s="15"/>
      <c r="L156" s="15"/>
      <c r="M156" s="15"/>
      <c r="N156" s="15"/>
      <c r="O156" s="15"/>
      <c r="P156" s="15"/>
      <c r="Q156" s="15"/>
      <c r="R156" s="15"/>
      <c r="S156" s="15"/>
    </row>
    <row r="157" spans="1:19" s="6" customFormat="1" ht="15" customHeight="1">
      <c r="A157" s="15"/>
      <c r="B157" s="15"/>
      <c r="C157" s="15"/>
      <c r="D157" s="15"/>
      <c r="E157" s="15"/>
      <c r="F157" s="15"/>
      <c r="G157" s="15"/>
      <c r="H157" s="15"/>
      <c r="I157" s="15"/>
      <c r="J157" s="15"/>
      <c r="K157" s="15"/>
      <c r="L157" s="15"/>
      <c r="M157" s="15"/>
      <c r="N157" s="15"/>
      <c r="O157" s="15"/>
      <c r="P157" s="15"/>
      <c r="Q157" s="15"/>
      <c r="R157" s="15"/>
      <c r="S157" s="15"/>
    </row>
    <row r="158" spans="1:19" s="6" customFormat="1" ht="15" customHeight="1">
      <c r="A158" s="15"/>
      <c r="B158" s="15"/>
      <c r="C158" s="15"/>
      <c r="D158" s="15"/>
      <c r="E158" s="15"/>
      <c r="F158" s="15"/>
      <c r="G158" s="15"/>
      <c r="H158" s="15"/>
      <c r="I158" s="15"/>
      <c r="J158" s="15"/>
      <c r="K158" s="15"/>
      <c r="L158" s="15"/>
      <c r="M158" s="15"/>
      <c r="N158" s="15"/>
      <c r="O158" s="15"/>
      <c r="P158" s="15"/>
      <c r="Q158" s="15"/>
      <c r="R158" s="15"/>
      <c r="S158" s="15"/>
    </row>
    <row r="159" spans="1:19" s="6" customFormat="1" ht="15" customHeight="1">
      <c r="A159" s="15"/>
      <c r="B159" s="15"/>
      <c r="C159" s="15"/>
      <c r="D159" s="15"/>
      <c r="E159" s="15"/>
      <c r="F159" s="15"/>
      <c r="G159" s="15"/>
      <c r="H159" s="15"/>
      <c r="I159" s="15"/>
      <c r="J159" s="15"/>
      <c r="K159" s="15"/>
      <c r="L159" s="15"/>
      <c r="M159" s="15"/>
      <c r="N159" s="15"/>
      <c r="O159" s="15"/>
      <c r="P159" s="15"/>
      <c r="Q159" s="15"/>
      <c r="R159" s="15"/>
      <c r="S159" s="15"/>
    </row>
    <row r="160" spans="1:19" s="6" customFormat="1" ht="15" customHeight="1">
      <c r="A160" s="15"/>
      <c r="B160" s="15"/>
      <c r="C160" s="15"/>
      <c r="D160" s="15"/>
      <c r="E160" s="15"/>
      <c r="F160" s="15"/>
      <c r="G160" s="15"/>
      <c r="H160" s="15"/>
      <c r="I160" s="15"/>
      <c r="J160" s="15"/>
      <c r="K160" s="15"/>
      <c r="L160" s="15"/>
      <c r="M160" s="15"/>
      <c r="N160" s="15"/>
      <c r="O160" s="15"/>
      <c r="P160" s="15"/>
      <c r="Q160" s="15"/>
      <c r="R160" s="15"/>
      <c r="S160" s="15"/>
    </row>
    <row r="161" spans="1:19" s="6" customFormat="1" ht="15" customHeight="1">
      <c r="A161" s="15"/>
      <c r="B161" s="15"/>
      <c r="C161" s="15"/>
      <c r="D161" s="15"/>
      <c r="E161" s="15"/>
      <c r="F161" s="15"/>
      <c r="G161" s="15"/>
      <c r="H161" s="15"/>
      <c r="I161" s="15"/>
      <c r="J161" s="15"/>
      <c r="K161" s="15"/>
      <c r="L161" s="15"/>
      <c r="M161" s="15"/>
      <c r="N161" s="15"/>
      <c r="O161" s="15"/>
      <c r="P161" s="15"/>
      <c r="Q161" s="15"/>
      <c r="R161" s="15"/>
      <c r="S161" s="15"/>
    </row>
    <row r="162" spans="1:19" s="6" customFormat="1" ht="15" customHeight="1">
      <c r="A162" s="15"/>
      <c r="B162" s="15"/>
      <c r="C162" s="15"/>
      <c r="D162" s="15"/>
      <c r="E162" s="15"/>
      <c r="F162" s="15"/>
      <c r="G162" s="15"/>
      <c r="H162" s="15"/>
      <c r="I162" s="15"/>
      <c r="J162" s="15"/>
      <c r="K162" s="15"/>
      <c r="L162" s="15"/>
      <c r="M162" s="15"/>
      <c r="N162" s="15"/>
      <c r="O162" s="15"/>
      <c r="P162" s="15"/>
      <c r="Q162" s="15"/>
      <c r="R162" s="15"/>
      <c r="S162" s="15"/>
    </row>
    <row r="163" spans="1:19" s="6" customFormat="1" ht="15" customHeight="1">
      <c r="A163" s="15"/>
      <c r="B163" s="15"/>
      <c r="C163" s="15"/>
      <c r="D163" s="15"/>
      <c r="E163" s="15"/>
      <c r="F163" s="15"/>
      <c r="G163" s="15"/>
      <c r="H163" s="15"/>
      <c r="I163" s="15"/>
      <c r="J163" s="15"/>
      <c r="K163" s="15"/>
      <c r="L163" s="15"/>
      <c r="M163" s="15"/>
      <c r="N163" s="15"/>
      <c r="O163" s="15"/>
      <c r="P163" s="15"/>
      <c r="Q163" s="15"/>
      <c r="R163" s="15"/>
      <c r="S163" s="15"/>
    </row>
    <row r="164" spans="1:19" s="6" customFormat="1" ht="15" customHeight="1">
      <c r="A164" s="15"/>
      <c r="B164" s="15"/>
      <c r="C164" s="15"/>
      <c r="D164" s="15"/>
      <c r="E164" s="15"/>
      <c r="F164" s="15"/>
      <c r="G164" s="15"/>
      <c r="H164" s="15"/>
      <c r="I164" s="15"/>
      <c r="J164" s="15"/>
      <c r="K164" s="15"/>
      <c r="L164" s="15"/>
      <c r="M164" s="15"/>
      <c r="N164" s="15"/>
      <c r="O164" s="15"/>
      <c r="P164" s="15"/>
      <c r="Q164" s="15"/>
      <c r="R164" s="15"/>
      <c r="S164" s="15"/>
    </row>
    <row r="165" spans="1:19" s="6" customFormat="1" ht="15" customHeight="1">
      <c r="A165" s="15"/>
      <c r="B165" s="15"/>
      <c r="C165" s="15"/>
      <c r="D165" s="15"/>
      <c r="E165" s="15"/>
      <c r="F165" s="15"/>
      <c r="G165" s="15"/>
      <c r="H165" s="15"/>
      <c r="I165" s="15"/>
      <c r="J165" s="15"/>
      <c r="K165" s="15"/>
      <c r="L165" s="15"/>
      <c r="M165" s="15"/>
      <c r="N165" s="15"/>
      <c r="O165" s="15"/>
      <c r="P165" s="15"/>
      <c r="Q165" s="15"/>
      <c r="R165" s="15"/>
      <c r="S165" s="15"/>
    </row>
    <row r="166" spans="1:19" s="6" customFormat="1" ht="15" customHeight="1">
      <c r="A166" s="15"/>
      <c r="B166" s="15"/>
      <c r="C166" s="15"/>
      <c r="D166" s="15"/>
      <c r="E166" s="15"/>
      <c r="F166" s="15"/>
      <c r="G166" s="15"/>
      <c r="H166" s="15"/>
      <c r="I166" s="15"/>
      <c r="J166" s="15"/>
      <c r="K166" s="15"/>
      <c r="L166" s="15"/>
      <c r="M166" s="15"/>
      <c r="N166" s="15"/>
      <c r="O166" s="15"/>
      <c r="P166" s="15"/>
      <c r="Q166" s="15"/>
      <c r="R166" s="15"/>
      <c r="S166" s="15"/>
    </row>
    <row r="167" spans="1:19" s="6" customFormat="1" ht="15" customHeight="1">
      <c r="A167" s="15"/>
      <c r="B167" s="15"/>
      <c r="C167" s="15"/>
      <c r="D167" s="15"/>
      <c r="E167" s="15"/>
      <c r="F167" s="15"/>
      <c r="G167" s="15"/>
      <c r="H167" s="15"/>
      <c r="I167" s="15"/>
      <c r="J167" s="15"/>
      <c r="K167" s="15"/>
      <c r="L167" s="15"/>
      <c r="M167" s="15"/>
      <c r="N167" s="15"/>
      <c r="O167" s="15"/>
      <c r="P167" s="15"/>
      <c r="Q167" s="15"/>
      <c r="R167" s="15"/>
      <c r="S167" s="15"/>
    </row>
    <row r="168" spans="1:19" s="6" customFormat="1" ht="15" customHeight="1">
      <c r="A168" s="15"/>
      <c r="B168" s="15"/>
      <c r="C168" s="15"/>
      <c r="D168" s="15"/>
      <c r="E168" s="15"/>
      <c r="F168" s="15"/>
      <c r="G168" s="15"/>
      <c r="H168" s="15"/>
      <c r="I168" s="15"/>
      <c r="J168" s="15"/>
      <c r="K168" s="15"/>
      <c r="L168" s="15"/>
      <c r="M168" s="15"/>
      <c r="N168" s="15"/>
      <c r="O168" s="15"/>
      <c r="P168" s="15"/>
      <c r="Q168" s="15"/>
      <c r="R168" s="15"/>
      <c r="S168" s="15"/>
    </row>
    <row r="169" spans="1:19" s="6" customFormat="1" ht="15" customHeight="1">
      <c r="A169" s="15"/>
      <c r="B169" s="15"/>
      <c r="C169" s="15"/>
      <c r="D169" s="15"/>
      <c r="E169" s="15"/>
      <c r="F169" s="15"/>
      <c r="G169" s="15"/>
      <c r="H169" s="15"/>
      <c r="I169" s="15"/>
      <c r="J169" s="15"/>
      <c r="K169" s="15"/>
      <c r="L169" s="15"/>
      <c r="M169" s="15"/>
      <c r="N169" s="15"/>
      <c r="O169" s="15"/>
      <c r="P169" s="15"/>
      <c r="Q169" s="15"/>
      <c r="R169" s="15"/>
      <c r="S169" s="15"/>
    </row>
    <row r="170" spans="1:19" s="6" customFormat="1" ht="15" customHeight="1">
      <c r="A170" s="15"/>
      <c r="B170" s="15"/>
      <c r="C170" s="15"/>
      <c r="D170" s="15"/>
      <c r="E170" s="15"/>
      <c r="F170" s="15"/>
      <c r="G170" s="15"/>
      <c r="H170" s="15"/>
      <c r="I170" s="15"/>
      <c r="J170" s="15"/>
      <c r="K170" s="15"/>
      <c r="L170" s="15"/>
      <c r="M170" s="15"/>
      <c r="N170" s="15"/>
      <c r="O170" s="15"/>
      <c r="P170" s="15"/>
      <c r="Q170" s="15"/>
      <c r="R170" s="15"/>
      <c r="S170" s="15"/>
    </row>
    <row r="171" spans="1:19" s="6" customFormat="1" ht="15" customHeight="1">
      <c r="A171" s="15"/>
      <c r="B171" s="15"/>
      <c r="C171" s="15"/>
      <c r="D171" s="15"/>
      <c r="E171" s="15"/>
      <c r="F171" s="15"/>
      <c r="G171" s="15"/>
      <c r="H171" s="15"/>
      <c r="I171" s="15"/>
      <c r="J171" s="15"/>
      <c r="K171" s="15"/>
      <c r="L171" s="15"/>
      <c r="M171" s="15"/>
      <c r="N171" s="15"/>
      <c r="O171" s="15"/>
      <c r="P171" s="15"/>
      <c r="Q171" s="15"/>
      <c r="R171" s="15"/>
      <c r="S171" s="15"/>
    </row>
    <row r="172" spans="1:19" ht="15" customHeight="1"/>
    <row r="173" spans="1:19" ht="15" customHeight="1"/>
    <row r="174" spans="1:19" ht="15" customHeight="1"/>
    <row r="175" spans="1:19" ht="15" customHeight="1"/>
    <row r="176" spans="1:19" ht="15" customHeight="1"/>
    <row r="177" spans="1:19" ht="15" customHeight="1"/>
    <row r="178" spans="1:19" ht="15" customHeight="1"/>
    <row r="179" spans="1:19" ht="15" customHeight="1"/>
    <row r="180" spans="1:19" ht="15" customHeight="1"/>
    <row r="181" spans="1:19" ht="15" customHeight="1"/>
    <row r="182" spans="1:19" ht="15" customHeight="1"/>
    <row r="183" spans="1:19" customFormat="1" ht="15" customHeight="1">
      <c r="A183" s="50"/>
      <c r="B183" s="50"/>
      <c r="C183" s="50"/>
      <c r="D183" s="50"/>
      <c r="E183" s="50"/>
      <c r="F183" s="50"/>
      <c r="G183" s="50"/>
      <c r="H183" s="50"/>
      <c r="I183" s="50"/>
      <c r="J183" s="50"/>
      <c r="K183" s="50"/>
      <c r="L183" s="50"/>
      <c r="M183" s="50"/>
      <c r="N183" s="50"/>
      <c r="O183" s="50"/>
      <c r="P183" s="50"/>
      <c r="Q183" s="50"/>
      <c r="R183" s="50"/>
      <c r="S183" s="50"/>
    </row>
    <row r="184" spans="1:19" customFormat="1" ht="15" customHeight="1">
      <c r="A184" s="50"/>
      <c r="B184" s="50"/>
      <c r="C184" s="50"/>
      <c r="D184" s="50"/>
      <c r="E184" s="50"/>
      <c r="F184" s="50"/>
      <c r="G184" s="50"/>
      <c r="H184" s="50"/>
      <c r="I184" s="50"/>
      <c r="J184" s="50"/>
      <c r="K184" s="50"/>
      <c r="L184" s="50"/>
      <c r="M184" s="50"/>
      <c r="N184" s="50"/>
      <c r="O184" s="50"/>
      <c r="P184" s="50"/>
      <c r="Q184" s="50"/>
      <c r="R184" s="50"/>
      <c r="S184" s="50"/>
    </row>
    <row r="185" spans="1:19" customFormat="1" ht="15" customHeight="1">
      <c r="A185" s="50"/>
      <c r="B185" s="50"/>
      <c r="C185" s="50"/>
      <c r="D185" s="50"/>
      <c r="E185" s="50"/>
      <c r="F185" s="50"/>
      <c r="G185" s="50"/>
      <c r="H185" s="50"/>
      <c r="I185" s="50"/>
      <c r="J185" s="50"/>
      <c r="K185" s="50"/>
      <c r="L185" s="50"/>
      <c r="M185" s="50"/>
      <c r="N185" s="50"/>
      <c r="O185" s="50"/>
      <c r="P185" s="50"/>
      <c r="Q185" s="50"/>
      <c r="R185" s="50"/>
      <c r="S185" s="50"/>
    </row>
    <row r="186" spans="1:19" customFormat="1" ht="15" customHeight="1">
      <c r="A186" s="50"/>
      <c r="B186" s="50"/>
      <c r="C186" s="50"/>
      <c r="D186" s="50"/>
      <c r="E186" s="50"/>
      <c r="F186" s="50"/>
      <c r="G186" s="50"/>
      <c r="H186" s="50"/>
      <c r="I186" s="50"/>
      <c r="J186" s="50"/>
      <c r="K186" s="50"/>
      <c r="L186" s="50"/>
      <c r="M186" s="50"/>
      <c r="N186" s="50"/>
      <c r="O186" s="50"/>
      <c r="P186" s="50"/>
      <c r="Q186" s="50"/>
      <c r="R186" s="50"/>
      <c r="S186" s="50"/>
    </row>
    <row r="187" spans="1:19" customFormat="1" ht="15" customHeight="1">
      <c r="A187" s="50"/>
      <c r="B187" s="50"/>
      <c r="C187" s="50"/>
      <c r="D187" s="50"/>
      <c r="E187" s="50"/>
      <c r="F187" s="50"/>
      <c r="G187" s="50"/>
      <c r="H187" s="50"/>
      <c r="I187" s="50"/>
      <c r="J187" s="50"/>
      <c r="K187" s="50"/>
      <c r="L187" s="50"/>
      <c r="M187" s="50"/>
      <c r="N187" s="50"/>
      <c r="O187" s="50"/>
      <c r="P187" s="50"/>
      <c r="Q187" s="50"/>
      <c r="R187" s="50"/>
      <c r="S187" s="50"/>
    </row>
    <row r="188" spans="1:19" customFormat="1" ht="15" customHeight="1">
      <c r="A188" s="50"/>
      <c r="B188" s="50"/>
      <c r="C188" s="50"/>
      <c r="D188" s="50"/>
      <c r="E188" s="50"/>
      <c r="F188" s="50"/>
      <c r="G188" s="50"/>
      <c r="H188" s="50"/>
      <c r="I188" s="50"/>
      <c r="J188" s="50"/>
      <c r="K188" s="50"/>
      <c r="L188" s="50"/>
      <c r="M188" s="50"/>
      <c r="N188" s="50"/>
      <c r="O188" s="50"/>
      <c r="P188" s="50"/>
      <c r="Q188" s="50"/>
      <c r="R188" s="50"/>
      <c r="S188" s="50"/>
    </row>
    <row r="189" spans="1:19" customFormat="1" ht="15" customHeight="1">
      <c r="A189" s="50"/>
      <c r="B189" s="50"/>
      <c r="C189" s="50"/>
      <c r="D189" s="50"/>
      <c r="E189" s="50"/>
      <c r="F189" s="50"/>
      <c r="G189" s="50"/>
      <c r="H189" s="50"/>
      <c r="I189" s="50"/>
      <c r="J189" s="50"/>
      <c r="K189" s="50"/>
      <c r="L189" s="50"/>
      <c r="M189" s="50"/>
      <c r="N189" s="50"/>
      <c r="O189" s="50"/>
      <c r="P189" s="50"/>
      <c r="Q189" s="50"/>
      <c r="R189" s="50"/>
      <c r="S189" s="50"/>
    </row>
    <row r="190" spans="1:19" customFormat="1" ht="15" customHeight="1">
      <c r="A190" s="50"/>
      <c r="B190" s="50"/>
      <c r="C190" s="50"/>
      <c r="D190" s="50"/>
      <c r="E190" s="50"/>
      <c r="F190" s="50"/>
      <c r="G190" s="50"/>
      <c r="H190" s="50"/>
      <c r="I190" s="50"/>
      <c r="J190" s="50"/>
      <c r="K190" s="50"/>
      <c r="L190" s="50"/>
      <c r="M190" s="50"/>
      <c r="N190" s="50"/>
      <c r="O190" s="50"/>
      <c r="P190" s="50"/>
      <c r="Q190" s="50"/>
      <c r="R190" s="50"/>
      <c r="S190" s="50"/>
    </row>
    <row r="191" spans="1:19" customFormat="1" ht="15" customHeight="1">
      <c r="A191" s="50"/>
      <c r="B191" s="50"/>
      <c r="C191" s="50"/>
      <c r="D191" s="50"/>
      <c r="E191" s="50"/>
      <c r="F191" s="50"/>
      <c r="G191" s="50"/>
      <c r="H191" s="50"/>
      <c r="I191" s="50"/>
      <c r="J191" s="50"/>
      <c r="K191" s="50"/>
      <c r="L191" s="50"/>
      <c r="M191" s="50"/>
      <c r="N191" s="50"/>
      <c r="O191" s="50"/>
      <c r="P191" s="50"/>
      <c r="Q191" s="50"/>
      <c r="R191" s="50"/>
      <c r="S191" s="50"/>
    </row>
    <row r="192" spans="1:19" customFormat="1" ht="15" customHeight="1">
      <c r="A192" s="50"/>
      <c r="B192" s="50"/>
      <c r="C192" s="50"/>
      <c r="D192" s="50"/>
      <c r="E192" s="50"/>
      <c r="F192" s="50"/>
      <c r="G192" s="50"/>
      <c r="H192" s="50"/>
      <c r="I192" s="50"/>
      <c r="J192" s="50"/>
      <c r="K192" s="50"/>
      <c r="L192" s="50"/>
      <c r="M192" s="50"/>
      <c r="N192" s="50"/>
      <c r="O192" s="50"/>
      <c r="P192" s="50"/>
      <c r="Q192" s="50"/>
      <c r="R192" s="50"/>
      <c r="S192" s="50"/>
    </row>
    <row r="193" spans="1:19" customFormat="1" ht="15" customHeight="1">
      <c r="A193" s="50"/>
      <c r="B193" s="50"/>
      <c r="C193" s="50"/>
      <c r="D193" s="50"/>
      <c r="E193" s="50"/>
      <c r="F193" s="50"/>
      <c r="G193" s="50"/>
      <c r="H193" s="50"/>
      <c r="I193" s="50"/>
      <c r="J193" s="50"/>
      <c r="K193" s="50"/>
      <c r="L193" s="50"/>
      <c r="M193" s="50"/>
      <c r="N193" s="50"/>
      <c r="O193" s="50"/>
      <c r="P193" s="50"/>
      <c r="Q193" s="50"/>
      <c r="R193" s="50"/>
      <c r="S193" s="50"/>
    </row>
    <row r="194" spans="1:19" customFormat="1" ht="15" customHeight="1">
      <c r="A194" s="50"/>
      <c r="B194" s="50"/>
      <c r="C194" s="50"/>
      <c r="D194" s="50"/>
      <c r="E194" s="50"/>
      <c r="F194" s="50"/>
      <c r="G194" s="50"/>
      <c r="H194" s="50"/>
      <c r="I194" s="50"/>
      <c r="J194" s="50"/>
      <c r="K194" s="50"/>
      <c r="L194" s="50"/>
      <c r="M194" s="50"/>
      <c r="N194" s="50"/>
      <c r="O194" s="50"/>
      <c r="P194" s="50"/>
      <c r="Q194" s="50"/>
      <c r="R194" s="50"/>
      <c r="S194" s="50"/>
    </row>
    <row r="195" spans="1:19" customFormat="1" ht="15" customHeight="1">
      <c r="A195" s="50"/>
      <c r="B195" s="50"/>
      <c r="C195" s="50"/>
      <c r="D195" s="50"/>
      <c r="E195" s="50"/>
      <c r="F195" s="50"/>
      <c r="G195" s="50"/>
      <c r="H195" s="50"/>
      <c r="I195" s="50"/>
      <c r="J195" s="50"/>
      <c r="K195" s="50"/>
      <c r="L195" s="50"/>
      <c r="M195" s="50"/>
      <c r="N195" s="50"/>
      <c r="O195" s="50"/>
      <c r="P195" s="50"/>
      <c r="Q195" s="50"/>
      <c r="R195" s="50"/>
      <c r="S195" s="50"/>
    </row>
    <row r="196" spans="1:19" customFormat="1" ht="15" customHeight="1">
      <c r="A196" s="50"/>
      <c r="B196" s="50"/>
      <c r="C196" s="50"/>
      <c r="D196" s="50"/>
      <c r="E196" s="50"/>
      <c r="F196" s="50"/>
      <c r="G196" s="50"/>
      <c r="H196" s="50"/>
      <c r="I196" s="50"/>
      <c r="J196" s="50"/>
      <c r="K196" s="50"/>
      <c r="L196" s="50"/>
      <c r="M196" s="50"/>
      <c r="N196" s="50"/>
      <c r="O196" s="50"/>
      <c r="P196" s="50"/>
      <c r="Q196" s="50"/>
      <c r="R196" s="50"/>
      <c r="S196" s="50"/>
    </row>
    <row r="197" spans="1:19" customFormat="1" ht="15" customHeight="1">
      <c r="A197" s="50"/>
      <c r="B197" s="50"/>
      <c r="C197" s="50"/>
      <c r="D197" s="50"/>
      <c r="E197" s="50"/>
      <c r="F197" s="50"/>
      <c r="G197" s="50"/>
      <c r="H197" s="50"/>
      <c r="I197" s="50"/>
      <c r="J197" s="50"/>
      <c r="K197" s="50"/>
      <c r="L197" s="50"/>
      <c r="M197" s="50"/>
      <c r="N197" s="50"/>
      <c r="O197" s="50"/>
      <c r="P197" s="50"/>
      <c r="Q197" s="50"/>
      <c r="R197" s="50"/>
      <c r="S197" s="50"/>
    </row>
    <row r="198" spans="1:19" customFormat="1" ht="15" customHeight="1">
      <c r="A198" s="50"/>
      <c r="B198" s="50"/>
      <c r="C198" s="50"/>
      <c r="D198" s="50"/>
      <c r="E198" s="50"/>
      <c r="F198" s="50"/>
      <c r="G198" s="50"/>
      <c r="H198" s="50"/>
      <c r="I198" s="50"/>
      <c r="J198" s="50"/>
      <c r="K198" s="50"/>
      <c r="L198" s="50"/>
      <c r="M198" s="50"/>
      <c r="N198" s="50"/>
      <c r="O198" s="50"/>
      <c r="P198" s="50"/>
      <c r="Q198" s="50"/>
      <c r="R198" s="50"/>
      <c r="S198" s="50"/>
    </row>
    <row r="199" spans="1:19" customFormat="1" ht="15" customHeight="1">
      <c r="A199" s="50"/>
      <c r="B199" s="50"/>
      <c r="C199" s="50"/>
      <c r="D199" s="50"/>
      <c r="E199" s="50"/>
      <c r="F199" s="50"/>
      <c r="G199" s="50"/>
      <c r="H199" s="50"/>
      <c r="I199" s="50"/>
      <c r="J199" s="50"/>
      <c r="K199" s="50"/>
      <c r="L199" s="50"/>
      <c r="M199" s="50"/>
      <c r="N199" s="50"/>
      <c r="O199" s="50"/>
      <c r="P199" s="50"/>
      <c r="Q199" s="50"/>
      <c r="R199" s="50"/>
      <c r="S199" s="50"/>
    </row>
    <row r="200" spans="1:19" customFormat="1" ht="15" customHeight="1">
      <c r="A200" s="50"/>
      <c r="B200" s="50"/>
      <c r="C200" s="50"/>
      <c r="D200" s="50"/>
      <c r="E200" s="50"/>
      <c r="F200" s="50"/>
      <c r="G200" s="50"/>
      <c r="H200" s="50"/>
      <c r="I200" s="50"/>
      <c r="J200" s="50"/>
      <c r="K200" s="50"/>
      <c r="L200" s="50"/>
      <c r="M200" s="50"/>
      <c r="N200" s="50"/>
      <c r="O200" s="50"/>
      <c r="P200" s="50"/>
      <c r="Q200" s="50"/>
      <c r="R200" s="50"/>
      <c r="S200" s="50"/>
    </row>
    <row r="201" spans="1:19" customFormat="1" ht="15" customHeight="1">
      <c r="A201" s="50"/>
      <c r="B201" s="50"/>
      <c r="C201" s="50"/>
      <c r="D201" s="50"/>
      <c r="E201" s="50"/>
      <c r="F201" s="50"/>
      <c r="G201" s="50"/>
      <c r="H201" s="50"/>
      <c r="I201" s="50"/>
      <c r="J201" s="50"/>
      <c r="K201" s="50"/>
      <c r="L201" s="50"/>
      <c r="M201" s="50"/>
      <c r="N201" s="50"/>
      <c r="O201" s="50"/>
      <c r="P201" s="50"/>
      <c r="Q201" s="50"/>
      <c r="R201" s="50"/>
      <c r="S201" s="50"/>
    </row>
    <row r="202" spans="1:19" customFormat="1" ht="15" customHeight="1">
      <c r="A202" s="50"/>
      <c r="B202" s="50"/>
      <c r="C202" s="50"/>
      <c r="D202" s="50"/>
      <c r="E202" s="50"/>
      <c r="F202" s="50"/>
      <c r="G202" s="50"/>
      <c r="H202" s="50"/>
      <c r="I202" s="50"/>
      <c r="J202" s="50"/>
      <c r="K202" s="50"/>
      <c r="L202" s="50"/>
      <c r="M202" s="50"/>
      <c r="N202" s="50"/>
      <c r="O202" s="50"/>
      <c r="P202" s="50"/>
      <c r="Q202" s="50"/>
      <c r="R202" s="50"/>
      <c r="S202" s="50"/>
    </row>
    <row r="203" spans="1:19" customFormat="1" ht="15" customHeight="1">
      <c r="A203" s="50"/>
      <c r="B203" s="50"/>
      <c r="C203" s="50"/>
      <c r="D203" s="50"/>
      <c r="E203" s="50"/>
      <c r="F203" s="50"/>
      <c r="G203" s="50"/>
      <c r="H203" s="50"/>
      <c r="I203" s="50"/>
      <c r="J203" s="50"/>
      <c r="K203" s="50"/>
      <c r="L203" s="50"/>
      <c r="M203" s="50"/>
      <c r="N203" s="50"/>
      <c r="O203" s="50"/>
      <c r="P203" s="50"/>
      <c r="Q203" s="50"/>
      <c r="R203" s="50"/>
      <c r="S203" s="50"/>
    </row>
    <row r="204" spans="1:19" customFormat="1" ht="15" customHeight="1">
      <c r="A204" s="50"/>
      <c r="B204" s="50"/>
      <c r="C204" s="50"/>
      <c r="D204" s="50"/>
      <c r="E204" s="50"/>
      <c r="F204" s="50"/>
      <c r="G204" s="50"/>
      <c r="H204" s="50"/>
      <c r="I204" s="50"/>
      <c r="J204" s="50"/>
      <c r="K204" s="50"/>
      <c r="L204" s="50"/>
      <c r="M204" s="50"/>
      <c r="N204" s="50"/>
      <c r="O204" s="50"/>
      <c r="P204" s="50"/>
      <c r="Q204" s="50"/>
      <c r="R204" s="50"/>
      <c r="S204" s="50"/>
    </row>
    <row r="205" spans="1:19" customFormat="1" ht="15" customHeight="1">
      <c r="A205" s="50"/>
      <c r="B205" s="50"/>
      <c r="C205" s="50"/>
      <c r="D205" s="50"/>
      <c r="E205" s="50"/>
      <c r="F205" s="50"/>
      <c r="G205" s="50"/>
      <c r="H205" s="50"/>
      <c r="I205" s="50"/>
      <c r="J205" s="50"/>
      <c r="K205" s="50"/>
      <c r="L205" s="50"/>
      <c r="M205" s="50"/>
      <c r="N205" s="50"/>
      <c r="O205" s="50"/>
      <c r="P205" s="50"/>
      <c r="Q205" s="50"/>
      <c r="R205" s="50"/>
      <c r="S205" s="50"/>
    </row>
    <row r="206" spans="1:19" customFormat="1" ht="15" customHeight="1">
      <c r="A206" s="50"/>
      <c r="B206" s="50"/>
      <c r="C206" s="50"/>
      <c r="D206" s="50"/>
      <c r="E206" s="50"/>
      <c r="F206" s="50"/>
      <c r="G206" s="50"/>
      <c r="H206" s="50"/>
      <c r="I206" s="50"/>
      <c r="J206" s="50"/>
      <c r="K206" s="50"/>
      <c r="L206" s="50"/>
      <c r="M206" s="50"/>
      <c r="N206" s="50"/>
      <c r="O206" s="50"/>
      <c r="P206" s="50"/>
      <c r="Q206" s="50"/>
      <c r="R206" s="50"/>
      <c r="S206" s="50"/>
    </row>
    <row r="207" spans="1:19" customFormat="1" ht="15" customHeight="1">
      <c r="A207" s="50"/>
      <c r="B207" s="50"/>
      <c r="C207" s="50"/>
      <c r="D207" s="50"/>
      <c r="E207" s="50"/>
      <c r="F207" s="50"/>
      <c r="G207" s="50"/>
      <c r="H207" s="50"/>
      <c r="I207" s="50"/>
      <c r="J207" s="50"/>
      <c r="K207" s="50"/>
      <c r="L207" s="50"/>
      <c r="M207" s="50"/>
      <c r="N207" s="50"/>
      <c r="O207" s="50"/>
      <c r="P207" s="50"/>
      <c r="Q207" s="50"/>
      <c r="R207" s="50"/>
      <c r="S207" s="50"/>
    </row>
    <row r="208" spans="1:19" customFormat="1" ht="15" customHeight="1">
      <c r="A208" s="50"/>
      <c r="B208" s="50"/>
      <c r="C208" s="50"/>
      <c r="D208" s="50"/>
      <c r="E208" s="50"/>
      <c r="F208" s="50"/>
      <c r="G208" s="50"/>
      <c r="H208" s="50"/>
      <c r="I208" s="50"/>
      <c r="J208" s="50"/>
      <c r="K208" s="50"/>
      <c r="L208" s="50"/>
      <c r="M208" s="50"/>
      <c r="N208" s="50"/>
      <c r="O208" s="50"/>
      <c r="P208" s="50"/>
      <c r="Q208" s="50"/>
      <c r="R208" s="50"/>
      <c r="S208" s="50"/>
    </row>
    <row r="209" spans="1:19" customFormat="1" ht="15" customHeight="1">
      <c r="A209" s="50"/>
      <c r="B209" s="50"/>
      <c r="C209" s="50"/>
      <c r="D209" s="50"/>
      <c r="E209" s="50"/>
      <c r="F209" s="50"/>
      <c r="G209" s="50"/>
      <c r="H209" s="50"/>
      <c r="I209" s="50"/>
      <c r="J209" s="50"/>
      <c r="K209" s="50"/>
      <c r="L209" s="50"/>
      <c r="M209" s="50"/>
      <c r="N209" s="50"/>
      <c r="O209" s="50"/>
      <c r="P209" s="50"/>
      <c r="Q209" s="50"/>
      <c r="R209" s="50"/>
      <c r="S209" s="50"/>
    </row>
    <row r="210" spans="1:19" customFormat="1" ht="15" customHeight="1">
      <c r="A210" s="50"/>
      <c r="B210" s="50"/>
      <c r="C210" s="50"/>
      <c r="D210" s="50"/>
      <c r="E210" s="50"/>
      <c r="F210" s="50"/>
      <c r="G210" s="50"/>
      <c r="H210" s="50"/>
      <c r="I210" s="50"/>
      <c r="J210" s="50"/>
      <c r="K210" s="50"/>
      <c r="L210" s="50"/>
      <c r="M210" s="50"/>
      <c r="N210" s="50"/>
      <c r="O210" s="50"/>
      <c r="P210" s="50"/>
      <c r="Q210" s="50"/>
      <c r="R210" s="50"/>
      <c r="S210" s="50"/>
    </row>
    <row r="211" spans="1:19" customFormat="1" ht="15" customHeight="1">
      <c r="A211" s="50"/>
      <c r="B211" s="50"/>
      <c r="C211" s="50"/>
      <c r="D211" s="50"/>
      <c r="E211" s="50"/>
      <c r="F211" s="50"/>
      <c r="G211" s="50"/>
      <c r="H211" s="50"/>
      <c r="I211" s="50"/>
      <c r="J211" s="50"/>
      <c r="K211" s="50"/>
      <c r="L211" s="50"/>
      <c r="M211" s="50"/>
      <c r="N211" s="50"/>
      <c r="O211" s="50"/>
      <c r="P211" s="50"/>
      <c r="Q211" s="50"/>
      <c r="R211" s="50"/>
      <c r="S211" s="50"/>
    </row>
    <row r="212" spans="1:19" customFormat="1" ht="15" customHeight="1">
      <c r="A212" s="50"/>
      <c r="B212" s="50"/>
      <c r="C212" s="50"/>
      <c r="D212" s="50"/>
      <c r="E212" s="50"/>
      <c r="F212" s="50"/>
      <c r="G212" s="50"/>
      <c r="H212" s="50"/>
      <c r="I212" s="50"/>
      <c r="J212" s="50"/>
      <c r="K212" s="50"/>
      <c r="L212" s="50"/>
      <c r="M212" s="50"/>
      <c r="N212" s="50"/>
      <c r="O212" s="50"/>
      <c r="P212" s="50"/>
      <c r="Q212" s="50"/>
      <c r="R212" s="50"/>
      <c r="S212" s="50"/>
    </row>
    <row r="213" spans="1:19" customFormat="1" ht="15" customHeight="1">
      <c r="A213" s="50"/>
      <c r="B213" s="50"/>
      <c r="C213" s="50"/>
      <c r="D213" s="50"/>
      <c r="E213" s="50"/>
      <c r="F213" s="50"/>
      <c r="G213" s="50"/>
      <c r="H213" s="50"/>
      <c r="I213" s="50"/>
      <c r="J213" s="50"/>
      <c r="K213" s="50"/>
      <c r="L213" s="50"/>
      <c r="M213" s="50"/>
      <c r="N213" s="50"/>
      <c r="O213" s="50"/>
      <c r="P213" s="50"/>
      <c r="Q213" s="50"/>
      <c r="R213" s="50"/>
      <c r="S213" s="50"/>
    </row>
    <row r="214" spans="1:19" customFormat="1" ht="15" customHeight="1">
      <c r="A214" s="50"/>
      <c r="B214" s="50"/>
      <c r="C214" s="50"/>
      <c r="D214" s="50"/>
      <c r="E214" s="50"/>
      <c r="F214" s="50"/>
      <c r="G214" s="50"/>
      <c r="H214" s="50"/>
      <c r="I214" s="50"/>
      <c r="J214" s="50"/>
      <c r="K214" s="50"/>
      <c r="L214" s="50"/>
      <c r="M214" s="50"/>
      <c r="N214" s="50"/>
      <c r="O214" s="50"/>
      <c r="P214" s="50"/>
      <c r="Q214" s="50"/>
      <c r="R214" s="50"/>
      <c r="S214" s="50"/>
    </row>
    <row r="215" spans="1:19" customFormat="1" ht="15" customHeight="1">
      <c r="A215" s="50"/>
      <c r="B215" s="50"/>
      <c r="C215" s="50"/>
      <c r="D215" s="50"/>
      <c r="E215" s="50"/>
      <c r="F215" s="50"/>
      <c r="G215" s="50"/>
      <c r="H215" s="50"/>
      <c r="I215" s="50"/>
      <c r="J215" s="50"/>
      <c r="K215" s="50"/>
      <c r="L215" s="50"/>
      <c r="M215" s="50"/>
      <c r="N215" s="50"/>
      <c r="O215" s="50"/>
      <c r="P215" s="50"/>
      <c r="Q215" s="50"/>
      <c r="R215" s="50"/>
      <c r="S215" s="50"/>
    </row>
    <row r="216" spans="1:19" customFormat="1" ht="15" customHeight="1">
      <c r="A216" s="50"/>
      <c r="B216" s="50"/>
      <c r="C216" s="50"/>
      <c r="D216" s="50"/>
      <c r="E216" s="50"/>
      <c r="F216" s="50"/>
      <c r="G216" s="50"/>
      <c r="H216" s="50"/>
      <c r="I216" s="50"/>
      <c r="J216" s="50"/>
      <c r="K216" s="50"/>
      <c r="L216" s="50"/>
      <c r="M216" s="50"/>
      <c r="N216" s="50"/>
      <c r="O216" s="50"/>
      <c r="P216" s="50"/>
      <c r="Q216" s="50"/>
      <c r="R216" s="50"/>
      <c r="S216" s="50"/>
    </row>
    <row r="217" spans="1:19" customFormat="1" ht="15" customHeight="1">
      <c r="A217" s="50"/>
      <c r="B217" s="50"/>
      <c r="C217" s="50"/>
      <c r="D217" s="50"/>
      <c r="E217" s="50"/>
      <c r="F217" s="50"/>
      <c r="G217" s="50"/>
      <c r="H217" s="50"/>
      <c r="I217" s="50"/>
      <c r="J217" s="50"/>
      <c r="K217" s="50"/>
      <c r="L217" s="50"/>
      <c r="M217" s="50"/>
      <c r="N217" s="50"/>
      <c r="O217" s="50"/>
      <c r="P217" s="50"/>
      <c r="Q217" s="50"/>
      <c r="R217" s="50"/>
      <c r="S217" s="50"/>
    </row>
    <row r="218" spans="1:19" customFormat="1" ht="15" customHeight="1">
      <c r="A218" s="50"/>
      <c r="B218" s="50"/>
      <c r="C218" s="50"/>
      <c r="D218" s="50"/>
      <c r="E218" s="50"/>
      <c r="F218" s="50"/>
      <c r="G218" s="50"/>
      <c r="H218" s="50"/>
      <c r="I218" s="50"/>
      <c r="J218" s="50"/>
      <c r="K218" s="50"/>
      <c r="L218" s="50"/>
      <c r="M218" s="50"/>
      <c r="N218" s="50"/>
      <c r="O218" s="50"/>
      <c r="P218" s="50"/>
      <c r="Q218" s="50"/>
      <c r="R218" s="50"/>
      <c r="S218" s="50"/>
    </row>
    <row r="219" spans="1:19" customFormat="1" ht="15" customHeight="1">
      <c r="A219" s="50"/>
      <c r="B219" s="50"/>
      <c r="C219" s="50"/>
      <c r="D219" s="50"/>
      <c r="E219" s="50"/>
      <c r="F219" s="50"/>
      <c r="G219" s="50"/>
      <c r="H219" s="50"/>
      <c r="I219" s="50"/>
      <c r="J219" s="50"/>
      <c r="K219" s="50"/>
      <c r="L219" s="50"/>
      <c r="M219" s="50"/>
      <c r="N219" s="50"/>
      <c r="O219" s="50"/>
      <c r="P219" s="50"/>
      <c r="Q219" s="50"/>
      <c r="R219" s="50"/>
      <c r="S219" s="50"/>
    </row>
    <row r="220" spans="1:19" customFormat="1" ht="15" customHeight="1">
      <c r="A220" s="50"/>
      <c r="B220" s="50"/>
      <c r="C220" s="50"/>
      <c r="D220" s="50"/>
      <c r="E220" s="50"/>
      <c r="F220" s="50"/>
      <c r="G220" s="50"/>
      <c r="H220" s="50"/>
      <c r="I220" s="50"/>
      <c r="J220" s="50"/>
      <c r="K220" s="50"/>
      <c r="L220" s="50"/>
      <c r="M220" s="50"/>
      <c r="N220" s="50"/>
      <c r="O220" s="50"/>
      <c r="P220" s="50"/>
      <c r="Q220" s="50"/>
      <c r="R220" s="50"/>
      <c r="S220" s="50"/>
    </row>
    <row r="221" spans="1:19" customFormat="1" ht="15" customHeight="1">
      <c r="A221" s="50"/>
      <c r="B221" s="50"/>
      <c r="C221" s="50"/>
      <c r="D221" s="50"/>
      <c r="E221" s="50"/>
      <c r="F221" s="50"/>
      <c r="G221" s="50"/>
      <c r="H221" s="50"/>
      <c r="I221" s="50"/>
      <c r="J221" s="50"/>
      <c r="K221" s="50"/>
      <c r="L221" s="50"/>
      <c r="M221" s="50"/>
      <c r="N221" s="50"/>
      <c r="O221" s="50"/>
      <c r="P221" s="50"/>
      <c r="Q221" s="50"/>
      <c r="R221" s="50"/>
      <c r="S221" s="50"/>
    </row>
    <row r="222" spans="1:19" customFormat="1" ht="15" customHeight="1">
      <c r="A222" s="50"/>
      <c r="B222" s="50"/>
      <c r="C222" s="50"/>
      <c r="D222" s="50"/>
      <c r="E222" s="50"/>
      <c r="F222" s="50"/>
      <c r="G222" s="50"/>
      <c r="H222" s="50"/>
      <c r="I222" s="50"/>
      <c r="J222" s="50"/>
      <c r="K222" s="50"/>
      <c r="L222" s="50"/>
      <c r="M222" s="50"/>
      <c r="N222" s="50"/>
      <c r="O222" s="50"/>
      <c r="P222" s="50"/>
      <c r="Q222" s="50"/>
      <c r="R222" s="50"/>
      <c r="S222" s="50"/>
    </row>
    <row r="223" spans="1:19" customFormat="1" ht="15" customHeight="1">
      <c r="A223" s="50"/>
      <c r="B223" s="50"/>
      <c r="C223" s="50"/>
      <c r="D223" s="50"/>
      <c r="E223" s="50"/>
      <c r="F223" s="50"/>
      <c r="G223" s="50"/>
      <c r="H223" s="50"/>
      <c r="I223" s="50"/>
      <c r="J223" s="50"/>
      <c r="K223" s="50"/>
      <c r="L223" s="50"/>
      <c r="M223" s="50"/>
      <c r="N223" s="50"/>
      <c r="O223" s="50"/>
      <c r="P223" s="50"/>
      <c r="Q223" s="50"/>
      <c r="R223" s="50"/>
      <c r="S223" s="50"/>
    </row>
    <row r="224" spans="1:19" customFormat="1" ht="15" customHeight="1">
      <c r="A224" s="50"/>
      <c r="B224" s="50"/>
      <c r="C224" s="50"/>
      <c r="D224" s="50"/>
      <c r="E224" s="50"/>
      <c r="F224" s="50"/>
      <c r="G224" s="50"/>
      <c r="H224" s="50"/>
      <c r="I224" s="50"/>
      <c r="J224" s="50"/>
      <c r="K224" s="50"/>
      <c r="L224" s="50"/>
      <c r="M224" s="50"/>
      <c r="N224" s="50"/>
      <c r="O224" s="50"/>
      <c r="P224" s="50"/>
      <c r="Q224" s="50"/>
      <c r="R224" s="50"/>
      <c r="S224" s="50"/>
    </row>
    <row r="225" spans="1:19" customFormat="1" ht="15" customHeight="1">
      <c r="A225" s="50"/>
      <c r="B225" s="50"/>
      <c r="C225" s="50"/>
      <c r="D225" s="50"/>
      <c r="E225" s="50"/>
      <c r="F225" s="50"/>
      <c r="G225" s="50"/>
      <c r="H225" s="50"/>
      <c r="I225" s="50"/>
      <c r="J225" s="50"/>
      <c r="K225" s="50"/>
      <c r="L225" s="50"/>
      <c r="M225" s="50"/>
      <c r="N225" s="50"/>
      <c r="O225" s="50"/>
      <c r="P225" s="50"/>
      <c r="Q225" s="50"/>
      <c r="R225" s="50"/>
      <c r="S225" s="50"/>
    </row>
    <row r="226" spans="1:19" customFormat="1" ht="15" customHeight="1">
      <c r="A226" s="50"/>
      <c r="B226" s="50"/>
      <c r="C226" s="50"/>
      <c r="D226" s="50"/>
      <c r="E226" s="50"/>
      <c r="F226" s="50"/>
      <c r="G226" s="50"/>
      <c r="H226" s="50"/>
      <c r="I226" s="50"/>
      <c r="J226" s="50"/>
      <c r="K226" s="50"/>
      <c r="L226" s="50"/>
      <c r="M226" s="50"/>
      <c r="N226" s="50"/>
      <c r="O226" s="50"/>
      <c r="P226" s="50"/>
      <c r="Q226" s="50"/>
      <c r="R226" s="50"/>
      <c r="S226" s="50"/>
    </row>
    <row r="227" spans="1:19" customFormat="1" ht="15" customHeight="1">
      <c r="A227" s="50"/>
      <c r="B227" s="50"/>
      <c r="C227" s="50"/>
      <c r="D227" s="50"/>
      <c r="E227" s="50"/>
      <c r="F227" s="50"/>
      <c r="G227" s="50"/>
      <c r="H227" s="50"/>
      <c r="I227" s="50"/>
      <c r="J227" s="50"/>
      <c r="K227" s="50"/>
      <c r="L227" s="50"/>
      <c r="M227" s="50"/>
      <c r="N227" s="50"/>
      <c r="O227" s="50"/>
      <c r="P227" s="50"/>
      <c r="Q227" s="50"/>
      <c r="R227" s="50"/>
      <c r="S227" s="50"/>
    </row>
    <row r="228" spans="1:19" customFormat="1" ht="15" customHeight="1">
      <c r="A228" s="50"/>
      <c r="B228" s="50"/>
      <c r="C228" s="50"/>
      <c r="D228" s="50"/>
      <c r="E228" s="50"/>
      <c r="F228" s="50"/>
      <c r="G228" s="50"/>
      <c r="H228" s="50"/>
      <c r="I228" s="50"/>
      <c r="J228" s="50"/>
      <c r="K228" s="50"/>
      <c r="L228" s="50"/>
      <c r="M228" s="50"/>
      <c r="N228" s="50"/>
      <c r="O228" s="50"/>
      <c r="P228" s="50"/>
      <c r="Q228" s="50"/>
      <c r="R228" s="50"/>
      <c r="S228" s="50"/>
    </row>
    <row r="229" spans="1:19" customFormat="1" ht="15" customHeight="1">
      <c r="A229" s="50"/>
      <c r="B229" s="50"/>
      <c r="C229" s="50"/>
      <c r="D229" s="50"/>
      <c r="E229" s="50"/>
      <c r="F229" s="50"/>
      <c r="G229" s="50"/>
      <c r="H229" s="50"/>
      <c r="I229" s="50"/>
      <c r="J229" s="50"/>
      <c r="K229" s="50"/>
      <c r="L229" s="50"/>
      <c r="M229" s="50"/>
      <c r="N229" s="50"/>
      <c r="O229" s="50"/>
      <c r="P229" s="50"/>
      <c r="Q229" s="50"/>
      <c r="R229" s="50"/>
      <c r="S229" s="50"/>
    </row>
    <row r="230" spans="1:19" customFormat="1" ht="15" customHeight="1">
      <c r="A230" s="50"/>
      <c r="B230" s="50"/>
      <c r="C230" s="50"/>
      <c r="D230" s="50"/>
      <c r="E230" s="50"/>
      <c r="F230" s="50"/>
      <c r="G230" s="50"/>
      <c r="H230" s="50"/>
      <c r="I230" s="50"/>
      <c r="J230" s="50"/>
      <c r="K230" s="50"/>
      <c r="L230" s="50"/>
      <c r="M230" s="50"/>
      <c r="N230" s="50"/>
      <c r="O230" s="50"/>
      <c r="P230" s="50"/>
      <c r="Q230" s="50"/>
      <c r="R230" s="50"/>
      <c r="S230" s="50"/>
    </row>
    <row r="231" spans="1:19" customFormat="1" ht="15" customHeight="1">
      <c r="A231" s="50"/>
      <c r="B231" s="50"/>
      <c r="C231" s="50"/>
      <c r="D231" s="50"/>
      <c r="E231" s="50"/>
      <c r="F231" s="50"/>
      <c r="G231" s="50"/>
      <c r="H231" s="50"/>
      <c r="I231" s="50"/>
      <c r="J231" s="50"/>
      <c r="K231" s="50"/>
      <c r="L231" s="50"/>
      <c r="M231" s="50"/>
      <c r="N231" s="50"/>
      <c r="O231" s="50"/>
      <c r="P231" s="50"/>
      <c r="Q231" s="50"/>
      <c r="R231" s="50"/>
      <c r="S231" s="50"/>
    </row>
    <row r="232" spans="1:19" customFormat="1" ht="15" customHeight="1">
      <c r="A232" s="50"/>
      <c r="B232" s="50"/>
      <c r="C232" s="50"/>
      <c r="D232" s="50"/>
      <c r="E232" s="50"/>
      <c r="F232" s="50"/>
      <c r="G232" s="50"/>
      <c r="H232" s="50"/>
      <c r="I232" s="50"/>
      <c r="J232" s="50"/>
      <c r="K232" s="50"/>
      <c r="L232" s="50"/>
      <c r="M232" s="50"/>
      <c r="N232" s="50"/>
      <c r="O232" s="50"/>
      <c r="P232" s="50"/>
      <c r="Q232" s="50"/>
      <c r="R232" s="50"/>
      <c r="S232" s="50"/>
    </row>
    <row r="233" spans="1:19" customFormat="1" ht="15" customHeight="1">
      <c r="A233" s="50"/>
      <c r="B233" s="50"/>
      <c r="C233" s="50"/>
      <c r="D233" s="50"/>
      <c r="E233" s="50"/>
      <c r="F233" s="50"/>
      <c r="G233" s="50"/>
      <c r="H233" s="50"/>
      <c r="I233" s="50"/>
      <c r="J233" s="50"/>
      <c r="K233" s="50"/>
      <c r="L233" s="50"/>
      <c r="M233" s="50"/>
      <c r="N233" s="50"/>
      <c r="O233" s="50"/>
      <c r="P233" s="50"/>
      <c r="Q233" s="50"/>
      <c r="R233" s="50"/>
      <c r="S233" s="50"/>
    </row>
    <row r="234" spans="1:19" customFormat="1" ht="15" customHeight="1">
      <c r="A234" s="50"/>
      <c r="B234" s="50"/>
      <c r="C234" s="50"/>
      <c r="D234" s="50"/>
      <c r="E234" s="50"/>
      <c r="F234" s="50"/>
      <c r="G234" s="50"/>
      <c r="H234" s="50"/>
      <c r="I234" s="50"/>
      <c r="J234" s="50"/>
      <c r="K234" s="50"/>
      <c r="L234" s="50"/>
      <c r="M234" s="50"/>
      <c r="N234" s="50"/>
      <c r="O234" s="50"/>
      <c r="P234" s="50"/>
      <c r="Q234" s="50"/>
      <c r="R234" s="50"/>
      <c r="S234" s="50"/>
    </row>
    <row r="235" spans="1:19" customFormat="1" ht="15" customHeight="1">
      <c r="A235" s="50"/>
      <c r="B235" s="50"/>
      <c r="C235" s="50"/>
      <c r="D235" s="50"/>
      <c r="E235" s="50"/>
      <c r="F235" s="50"/>
      <c r="G235" s="50"/>
      <c r="H235" s="50"/>
      <c r="I235" s="50"/>
      <c r="J235" s="50"/>
      <c r="K235" s="50"/>
      <c r="L235" s="50"/>
      <c r="M235" s="50"/>
      <c r="N235" s="50"/>
      <c r="O235" s="50"/>
      <c r="P235" s="50"/>
      <c r="Q235" s="50"/>
      <c r="R235" s="50"/>
      <c r="S235" s="50"/>
    </row>
    <row r="236" spans="1:19" customFormat="1" ht="15" customHeight="1">
      <c r="A236" s="50"/>
      <c r="B236" s="50"/>
      <c r="C236" s="50"/>
      <c r="D236" s="50"/>
      <c r="E236" s="50"/>
      <c r="F236" s="50"/>
      <c r="G236" s="50"/>
      <c r="H236" s="50"/>
      <c r="I236" s="50"/>
      <c r="J236" s="50"/>
      <c r="K236" s="50"/>
      <c r="L236" s="50"/>
      <c r="M236" s="50"/>
      <c r="N236" s="50"/>
      <c r="O236" s="50"/>
      <c r="P236" s="50"/>
      <c r="Q236" s="50"/>
      <c r="R236" s="50"/>
      <c r="S236" s="50"/>
    </row>
    <row r="237" spans="1:19" customFormat="1" ht="15" customHeight="1">
      <c r="A237" s="50"/>
      <c r="B237" s="50"/>
      <c r="C237" s="50"/>
      <c r="D237" s="50"/>
      <c r="E237" s="50"/>
      <c r="F237" s="50"/>
      <c r="G237" s="50"/>
      <c r="H237" s="50"/>
      <c r="I237" s="50"/>
      <c r="J237" s="50"/>
      <c r="K237" s="50"/>
      <c r="L237" s="50"/>
      <c r="M237" s="50"/>
      <c r="N237" s="50"/>
      <c r="O237" s="50"/>
      <c r="P237" s="50"/>
      <c r="Q237" s="50"/>
      <c r="R237" s="50"/>
      <c r="S237" s="50"/>
    </row>
    <row r="238" spans="1:19" customFormat="1" ht="15" customHeight="1">
      <c r="A238" s="50"/>
      <c r="B238" s="50"/>
      <c r="C238" s="50"/>
      <c r="D238" s="50"/>
      <c r="E238" s="50"/>
      <c r="F238" s="50"/>
      <c r="G238" s="50"/>
      <c r="H238" s="50"/>
      <c r="I238" s="50"/>
      <c r="J238" s="50"/>
      <c r="K238" s="50"/>
      <c r="L238" s="50"/>
      <c r="M238" s="50"/>
      <c r="N238" s="50"/>
      <c r="O238" s="50"/>
      <c r="P238" s="50"/>
      <c r="Q238" s="50"/>
      <c r="R238" s="50"/>
      <c r="S238" s="50"/>
    </row>
    <row r="239" spans="1:19" customFormat="1" ht="15" customHeight="1">
      <c r="A239" s="50"/>
      <c r="B239" s="50"/>
      <c r="C239" s="50"/>
      <c r="D239" s="50"/>
      <c r="E239" s="50"/>
      <c r="F239" s="50"/>
      <c r="G239" s="50"/>
      <c r="H239" s="50"/>
      <c r="I239" s="50"/>
      <c r="J239" s="50"/>
      <c r="K239" s="50"/>
      <c r="L239" s="50"/>
      <c r="M239" s="50"/>
      <c r="N239" s="50"/>
      <c r="O239" s="50"/>
      <c r="P239" s="50"/>
      <c r="Q239" s="50"/>
      <c r="R239" s="50"/>
      <c r="S239" s="50"/>
    </row>
    <row r="240" spans="1:19" customFormat="1" ht="15" customHeight="1">
      <c r="A240" s="50"/>
      <c r="B240" s="50"/>
      <c r="C240" s="50"/>
      <c r="D240" s="50"/>
      <c r="E240" s="50"/>
      <c r="F240" s="50"/>
      <c r="G240" s="50"/>
      <c r="H240" s="50"/>
      <c r="I240" s="50"/>
      <c r="J240" s="50"/>
      <c r="K240" s="50"/>
      <c r="L240" s="50"/>
      <c r="M240" s="50"/>
      <c r="N240" s="50"/>
      <c r="O240" s="50"/>
      <c r="P240" s="50"/>
      <c r="Q240" s="50"/>
      <c r="R240" s="50"/>
      <c r="S240" s="50"/>
    </row>
    <row r="241" spans="1:19" customFormat="1" ht="15" customHeight="1">
      <c r="A241" s="50"/>
      <c r="B241" s="50"/>
      <c r="C241" s="50"/>
      <c r="D241" s="50"/>
      <c r="E241" s="50"/>
      <c r="F241" s="50"/>
      <c r="G241" s="50"/>
      <c r="H241" s="50"/>
      <c r="I241" s="50"/>
      <c r="J241" s="50"/>
      <c r="K241" s="50"/>
      <c r="L241" s="50"/>
      <c r="M241" s="50"/>
      <c r="N241" s="50"/>
      <c r="O241" s="50"/>
      <c r="P241" s="50"/>
      <c r="Q241" s="50"/>
      <c r="R241" s="50"/>
      <c r="S241" s="50"/>
    </row>
    <row r="242" spans="1:19" customFormat="1" ht="15" customHeight="1">
      <c r="A242" s="50"/>
      <c r="B242" s="50"/>
      <c r="C242" s="50"/>
      <c r="D242" s="50"/>
      <c r="E242" s="50"/>
      <c r="F242" s="50"/>
      <c r="G242" s="50"/>
      <c r="H242" s="50"/>
      <c r="I242" s="50"/>
      <c r="J242" s="50"/>
      <c r="K242" s="50"/>
      <c r="L242" s="50"/>
      <c r="M242" s="50"/>
      <c r="N242" s="50"/>
      <c r="O242" s="50"/>
      <c r="P242" s="50"/>
      <c r="Q242" s="50"/>
      <c r="R242" s="50"/>
      <c r="S242" s="50"/>
    </row>
    <row r="243" spans="1:19" customFormat="1" ht="15" customHeight="1">
      <c r="A243" s="50"/>
      <c r="B243" s="50"/>
      <c r="C243" s="50"/>
      <c r="D243" s="50"/>
      <c r="E243" s="50"/>
      <c r="F243" s="50"/>
      <c r="G243" s="50"/>
      <c r="H243" s="50"/>
      <c r="I243" s="50"/>
      <c r="J243" s="50"/>
      <c r="K243" s="50"/>
      <c r="L243" s="50"/>
      <c r="M243" s="50"/>
      <c r="N243" s="50"/>
      <c r="O243" s="50"/>
      <c r="P243" s="50"/>
      <c r="Q243" s="50"/>
      <c r="R243" s="50"/>
      <c r="S243" s="50"/>
    </row>
    <row r="244" spans="1:19" customFormat="1" ht="15" customHeight="1">
      <c r="A244" s="50"/>
      <c r="B244" s="50"/>
      <c r="C244" s="50"/>
      <c r="D244" s="50"/>
      <c r="E244" s="50"/>
      <c r="F244" s="50"/>
      <c r="G244" s="50"/>
      <c r="H244" s="50"/>
      <c r="I244" s="50"/>
      <c r="J244" s="50"/>
      <c r="K244" s="50"/>
      <c r="L244" s="50"/>
      <c r="M244" s="50"/>
      <c r="N244" s="50"/>
      <c r="O244" s="50"/>
      <c r="P244" s="50"/>
      <c r="Q244" s="50"/>
      <c r="R244" s="50"/>
      <c r="S244" s="50"/>
    </row>
    <row r="245" spans="1:19" customFormat="1" ht="15" customHeight="1">
      <c r="A245" s="50"/>
      <c r="B245" s="50"/>
      <c r="C245" s="50"/>
      <c r="D245" s="50"/>
      <c r="E245" s="50"/>
      <c r="F245" s="50"/>
      <c r="G245" s="50"/>
      <c r="H245" s="50"/>
      <c r="I245" s="50"/>
      <c r="J245" s="50"/>
      <c r="K245" s="50"/>
      <c r="L245" s="50"/>
      <c r="M245" s="50"/>
      <c r="N245" s="50"/>
      <c r="O245" s="50"/>
      <c r="P245" s="50"/>
      <c r="Q245" s="50"/>
      <c r="R245" s="50"/>
      <c r="S245" s="50"/>
    </row>
    <row r="246" spans="1:19" customFormat="1" ht="15" customHeight="1">
      <c r="A246" s="50"/>
      <c r="B246" s="50"/>
      <c r="C246" s="50"/>
      <c r="D246" s="50"/>
      <c r="E246" s="50"/>
      <c r="F246" s="50"/>
      <c r="G246" s="50"/>
      <c r="H246" s="50"/>
      <c r="I246" s="50"/>
      <c r="J246" s="50"/>
      <c r="K246" s="50"/>
      <c r="L246" s="50"/>
      <c r="M246" s="50"/>
      <c r="N246" s="50"/>
      <c r="O246" s="50"/>
      <c r="P246" s="50"/>
      <c r="Q246" s="50"/>
      <c r="R246" s="50"/>
      <c r="S246" s="50"/>
    </row>
    <row r="247" spans="1:19" customFormat="1" ht="15" customHeight="1">
      <c r="A247" s="50"/>
      <c r="B247" s="50"/>
      <c r="C247" s="50"/>
      <c r="D247" s="50"/>
      <c r="E247" s="50"/>
      <c r="F247" s="50"/>
      <c r="G247" s="50"/>
      <c r="H247" s="50"/>
      <c r="I247" s="50"/>
      <c r="J247" s="50"/>
      <c r="K247" s="50"/>
      <c r="L247" s="50"/>
      <c r="M247" s="50"/>
      <c r="N247" s="50"/>
      <c r="O247" s="50"/>
      <c r="P247" s="50"/>
      <c r="Q247" s="50"/>
      <c r="R247" s="50"/>
      <c r="S247" s="50"/>
    </row>
    <row r="248" spans="1:19" customFormat="1" ht="15" customHeight="1">
      <c r="A248" s="50"/>
      <c r="B248" s="50"/>
      <c r="C248" s="50"/>
      <c r="D248" s="50"/>
      <c r="E248" s="50"/>
      <c r="F248" s="50"/>
      <c r="G248" s="50"/>
      <c r="H248" s="50"/>
      <c r="I248" s="50"/>
      <c r="J248" s="50"/>
      <c r="K248" s="50"/>
      <c r="L248" s="50"/>
      <c r="M248" s="50"/>
      <c r="N248" s="50"/>
      <c r="O248" s="50"/>
      <c r="P248" s="50"/>
      <c r="Q248" s="50"/>
      <c r="R248" s="50"/>
      <c r="S248" s="50"/>
    </row>
    <row r="249" spans="1:19" customFormat="1" ht="15" customHeight="1">
      <c r="A249" s="50"/>
      <c r="B249" s="50"/>
      <c r="C249" s="50"/>
      <c r="D249" s="50"/>
      <c r="E249" s="50"/>
      <c r="F249" s="50"/>
      <c r="G249" s="50"/>
      <c r="H249" s="50"/>
      <c r="I249" s="50"/>
      <c r="J249" s="50"/>
      <c r="K249" s="50"/>
      <c r="L249" s="50"/>
      <c r="M249" s="50"/>
      <c r="N249" s="50"/>
      <c r="O249" s="50"/>
      <c r="P249" s="50"/>
      <c r="Q249" s="50"/>
      <c r="R249" s="50"/>
      <c r="S249" s="50"/>
    </row>
    <row r="250" spans="1:19" customFormat="1" ht="15" customHeight="1">
      <c r="A250" s="50"/>
      <c r="B250" s="50"/>
      <c r="C250" s="50"/>
      <c r="D250" s="50"/>
      <c r="E250" s="50"/>
      <c r="F250" s="50"/>
      <c r="G250" s="50"/>
      <c r="H250" s="50"/>
      <c r="I250" s="50"/>
      <c r="J250" s="50"/>
      <c r="K250" s="50"/>
      <c r="L250" s="50"/>
      <c r="M250" s="50"/>
      <c r="N250" s="50"/>
      <c r="O250" s="50"/>
      <c r="P250" s="50"/>
      <c r="Q250" s="50"/>
      <c r="R250" s="50"/>
      <c r="S250" s="50"/>
    </row>
    <row r="251" spans="1:19" customFormat="1" ht="15" customHeight="1">
      <c r="A251" s="50"/>
      <c r="B251" s="50"/>
      <c r="C251" s="50"/>
      <c r="D251" s="50"/>
      <c r="E251" s="50"/>
      <c r="F251" s="50"/>
      <c r="G251" s="50"/>
      <c r="H251" s="50"/>
      <c r="I251" s="50"/>
      <c r="J251" s="50"/>
      <c r="K251" s="50"/>
      <c r="L251" s="50"/>
      <c r="M251" s="50"/>
      <c r="N251" s="50"/>
      <c r="O251" s="50"/>
      <c r="P251" s="50"/>
      <c r="Q251" s="50"/>
      <c r="R251" s="50"/>
      <c r="S251" s="50"/>
    </row>
    <row r="252" spans="1:19" customFormat="1" ht="15" customHeight="1">
      <c r="A252" s="50"/>
      <c r="B252" s="50"/>
      <c r="C252" s="50"/>
      <c r="D252" s="50"/>
      <c r="E252" s="50"/>
      <c r="F252" s="50"/>
      <c r="G252" s="50"/>
      <c r="H252" s="50"/>
      <c r="I252" s="50"/>
      <c r="J252" s="50"/>
      <c r="K252" s="50"/>
      <c r="L252" s="50"/>
      <c r="M252" s="50"/>
      <c r="N252" s="50"/>
      <c r="O252" s="50"/>
      <c r="P252" s="50"/>
      <c r="Q252" s="50"/>
      <c r="R252" s="50"/>
      <c r="S252" s="50"/>
    </row>
    <row r="253" spans="1:19" customFormat="1" ht="15" customHeight="1">
      <c r="A253" s="50"/>
      <c r="B253" s="50"/>
      <c r="C253" s="50"/>
      <c r="D253" s="50"/>
      <c r="E253" s="50"/>
      <c r="F253" s="50"/>
      <c r="G253" s="50"/>
      <c r="H253" s="50"/>
      <c r="I253" s="50"/>
      <c r="J253" s="50"/>
      <c r="K253" s="50"/>
      <c r="L253" s="50"/>
      <c r="M253" s="50"/>
      <c r="N253" s="50"/>
      <c r="O253" s="50"/>
      <c r="P253" s="50"/>
      <c r="Q253" s="50"/>
      <c r="R253" s="50"/>
      <c r="S253" s="50"/>
    </row>
    <row r="254" spans="1:19" customFormat="1" ht="15" customHeight="1">
      <c r="A254" s="50"/>
      <c r="B254" s="50"/>
      <c r="C254" s="50"/>
      <c r="D254" s="50"/>
      <c r="E254" s="50"/>
      <c r="F254" s="50"/>
      <c r="G254" s="50"/>
      <c r="H254" s="50"/>
      <c r="I254" s="50"/>
      <c r="J254" s="50"/>
      <c r="K254" s="50"/>
      <c r="L254" s="50"/>
      <c r="M254" s="50"/>
      <c r="N254" s="50"/>
      <c r="O254" s="50"/>
      <c r="P254" s="50"/>
      <c r="Q254" s="50"/>
      <c r="R254" s="50"/>
      <c r="S254" s="50"/>
    </row>
    <row r="255" spans="1:19" customFormat="1" ht="15" customHeight="1">
      <c r="A255" s="50"/>
      <c r="B255" s="50"/>
      <c r="C255" s="50"/>
      <c r="D255" s="50"/>
      <c r="E255" s="50"/>
      <c r="F255" s="50"/>
      <c r="G255" s="50"/>
      <c r="H255" s="50"/>
      <c r="I255" s="50"/>
      <c r="J255" s="50"/>
      <c r="K255" s="50"/>
      <c r="L255" s="50"/>
      <c r="M255" s="50"/>
      <c r="N255" s="50"/>
      <c r="O255" s="50"/>
      <c r="P255" s="50"/>
      <c r="Q255" s="50"/>
      <c r="R255" s="50"/>
      <c r="S255" s="50"/>
    </row>
    <row r="256" spans="1:19" customFormat="1" ht="15" customHeight="1">
      <c r="A256" s="50"/>
      <c r="B256" s="50"/>
      <c r="C256" s="50"/>
      <c r="D256" s="50"/>
      <c r="E256" s="50"/>
      <c r="F256" s="50"/>
      <c r="G256" s="50"/>
      <c r="H256" s="50"/>
      <c r="I256" s="50"/>
      <c r="J256" s="50"/>
      <c r="K256" s="50"/>
      <c r="L256" s="50"/>
      <c r="M256" s="50"/>
      <c r="N256" s="50"/>
      <c r="O256" s="50"/>
      <c r="P256" s="50"/>
      <c r="Q256" s="50"/>
      <c r="R256" s="50"/>
      <c r="S256" s="50"/>
    </row>
    <row r="257" spans="1:19" customFormat="1" ht="15" customHeight="1">
      <c r="A257" s="50"/>
      <c r="B257" s="50"/>
      <c r="C257" s="50"/>
      <c r="D257" s="50"/>
      <c r="E257" s="50"/>
      <c r="F257" s="50"/>
      <c r="G257" s="50"/>
      <c r="H257" s="50"/>
      <c r="I257" s="50"/>
      <c r="J257" s="50"/>
      <c r="K257" s="50"/>
      <c r="L257" s="50"/>
      <c r="M257" s="50"/>
      <c r="N257" s="50"/>
      <c r="O257" s="50"/>
      <c r="P257" s="50"/>
      <c r="Q257" s="50"/>
      <c r="R257" s="50"/>
      <c r="S257" s="50"/>
    </row>
    <row r="258" spans="1:19" customFormat="1" ht="15" customHeight="1">
      <c r="A258" s="50"/>
      <c r="B258" s="50"/>
      <c r="C258" s="50"/>
      <c r="D258" s="50"/>
      <c r="E258" s="50"/>
      <c r="F258" s="50"/>
      <c r="G258" s="50"/>
      <c r="H258" s="50"/>
      <c r="I258" s="50"/>
      <c r="J258" s="50"/>
      <c r="K258" s="50"/>
      <c r="L258" s="50"/>
      <c r="M258" s="50"/>
      <c r="N258" s="50"/>
      <c r="O258" s="50"/>
      <c r="P258" s="50"/>
      <c r="Q258" s="50"/>
      <c r="R258" s="50"/>
      <c r="S258" s="50"/>
    </row>
    <row r="259" spans="1:19" customFormat="1" ht="15" customHeight="1">
      <c r="A259" s="50"/>
      <c r="B259" s="50"/>
      <c r="C259" s="50"/>
      <c r="D259" s="50"/>
      <c r="E259" s="50"/>
      <c r="F259" s="50"/>
      <c r="G259" s="50"/>
      <c r="H259" s="50"/>
      <c r="I259" s="50"/>
      <c r="J259" s="50"/>
      <c r="K259" s="50"/>
      <c r="L259" s="50"/>
      <c r="M259" s="50"/>
      <c r="N259" s="50"/>
      <c r="O259" s="50"/>
      <c r="P259" s="50"/>
      <c r="Q259" s="50"/>
      <c r="R259" s="50"/>
      <c r="S259" s="50"/>
    </row>
    <row r="260" spans="1:19" customFormat="1" ht="15" customHeight="1">
      <c r="A260" s="50"/>
      <c r="B260" s="50"/>
      <c r="C260" s="50"/>
      <c r="D260" s="50"/>
      <c r="E260" s="50"/>
      <c r="F260" s="50"/>
      <c r="G260" s="50"/>
      <c r="H260" s="50"/>
      <c r="I260" s="50"/>
      <c r="J260" s="50"/>
      <c r="K260" s="50"/>
      <c r="L260" s="50"/>
      <c r="M260" s="50"/>
      <c r="N260" s="50"/>
      <c r="O260" s="50"/>
      <c r="P260" s="50"/>
      <c r="Q260" s="50"/>
      <c r="R260" s="50"/>
      <c r="S260" s="50"/>
    </row>
    <row r="261" spans="1:19" customFormat="1" ht="15" customHeight="1">
      <c r="A261" s="50"/>
      <c r="B261" s="50"/>
      <c r="C261" s="50"/>
      <c r="D261" s="50"/>
      <c r="E261" s="50"/>
      <c r="F261" s="50"/>
      <c r="G261" s="50"/>
      <c r="H261" s="50"/>
      <c r="I261" s="50"/>
      <c r="J261" s="50"/>
      <c r="K261" s="50"/>
      <c r="L261" s="50"/>
      <c r="M261" s="50"/>
      <c r="N261" s="50"/>
      <c r="O261" s="50"/>
      <c r="P261" s="50"/>
      <c r="Q261" s="50"/>
      <c r="R261" s="50"/>
      <c r="S261" s="50"/>
    </row>
    <row r="262" spans="1:19" customFormat="1" ht="15" customHeight="1">
      <c r="A262" s="50"/>
      <c r="B262" s="50"/>
      <c r="C262" s="50"/>
      <c r="D262" s="50"/>
      <c r="E262" s="50"/>
      <c r="F262" s="50"/>
      <c r="G262" s="50"/>
      <c r="H262" s="50"/>
      <c r="I262" s="50"/>
      <c r="J262" s="50"/>
      <c r="K262" s="50"/>
      <c r="L262" s="50"/>
      <c r="M262" s="50"/>
      <c r="N262" s="50"/>
      <c r="O262" s="50"/>
      <c r="P262" s="50"/>
      <c r="Q262" s="50"/>
      <c r="R262" s="50"/>
      <c r="S262" s="50"/>
    </row>
    <row r="263" spans="1:19" customFormat="1" ht="15" customHeight="1">
      <c r="A263" s="50"/>
      <c r="B263" s="50"/>
      <c r="C263" s="50"/>
      <c r="D263" s="50"/>
      <c r="E263" s="50"/>
      <c r="F263" s="50"/>
      <c r="G263" s="50"/>
      <c r="H263" s="50"/>
      <c r="I263" s="50"/>
      <c r="J263" s="50"/>
      <c r="K263" s="50"/>
      <c r="L263" s="50"/>
      <c r="M263" s="50"/>
      <c r="N263" s="50"/>
      <c r="O263" s="50"/>
      <c r="P263" s="50"/>
      <c r="Q263" s="50"/>
      <c r="R263" s="50"/>
      <c r="S263" s="50"/>
    </row>
    <row r="264" spans="1:19" customFormat="1" ht="15" customHeight="1">
      <c r="A264" s="50"/>
      <c r="B264" s="50"/>
      <c r="C264" s="50"/>
      <c r="D264" s="50"/>
      <c r="E264" s="50"/>
      <c r="F264" s="50"/>
      <c r="G264" s="50"/>
      <c r="H264" s="50"/>
      <c r="I264" s="50"/>
      <c r="J264" s="50"/>
      <c r="K264" s="50"/>
      <c r="L264" s="50"/>
      <c r="M264" s="50"/>
      <c r="N264" s="50"/>
      <c r="O264" s="50"/>
      <c r="P264" s="50"/>
      <c r="Q264" s="50"/>
      <c r="R264" s="50"/>
      <c r="S264" s="50"/>
    </row>
    <row r="265" spans="1:19" customFormat="1" ht="15" customHeight="1">
      <c r="A265" s="50"/>
      <c r="B265" s="50"/>
      <c r="C265" s="50"/>
      <c r="D265" s="50"/>
      <c r="E265" s="50"/>
      <c r="F265" s="50"/>
      <c r="G265" s="50"/>
      <c r="H265" s="50"/>
      <c r="I265" s="50"/>
      <c r="J265" s="50"/>
      <c r="K265" s="50"/>
      <c r="L265" s="50"/>
      <c r="M265" s="50"/>
      <c r="N265" s="50"/>
      <c r="O265" s="50"/>
      <c r="P265" s="50"/>
      <c r="Q265" s="50"/>
      <c r="R265" s="50"/>
      <c r="S265" s="50"/>
    </row>
    <row r="266" spans="1:19" customFormat="1" ht="15" customHeight="1">
      <c r="A266" s="50"/>
      <c r="B266" s="50"/>
      <c r="C266" s="50"/>
      <c r="D266" s="50"/>
      <c r="E266" s="50"/>
      <c r="F266" s="50"/>
      <c r="G266" s="50"/>
      <c r="H266" s="50"/>
      <c r="I266" s="50"/>
      <c r="J266" s="50"/>
      <c r="K266" s="50"/>
      <c r="L266" s="50"/>
      <c r="M266" s="50"/>
      <c r="N266" s="50"/>
      <c r="O266" s="50"/>
      <c r="P266" s="50"/>
      <c r="Q266" s="50"/>
      <c r="R266" s="50"/>
      <c r="S266" s="50"/>
    </row>
    <row r="267" spans="1:19" customFormat="1" ht="15" customHeight="1">
      <c r="A267" s="50"/>
      <c r="B267" s="50"/>
      <c r="C267" s="50"/>
      <c r="D267" s="50"/>
      <c r="E267" s="50"/>
      <c r="F267" s="50"/>
      <c r="G267" s="50"/>
      <c r="H267" s="50"/>
      <c r="I267" s="50"/>
      <c r="J267" s="50"/>
      <c r="K267" s="50"/>
      <c r="L267" s="50"/>
      <c r="M267" s="50"/>
      <c r="N267" s="50"/>
      <c r="O267" s="50"/>
      <c r="P267" s="50"/>
      <c r="Q267" s="50"/>
      <c r="R267" s="50"/>
      <c r="S267" s="50"/>
    </row>
    <row r="268" spans="1:19" customFormat="1" ht="15" customHeight="1">
      <c r="A268" s="50"/>
      <c r="B268" s="50"/>
      <c r="C268" s="50"/>
      <c r="D268" s="50"/>
      <c r="E268" s="50"/>
      <c r="F268" s="50"/>
      <c r="G268" s="50"/>
      <c r="H268" s="50"/>
      <c r="I268" s="50"/>
      <c r="J268" s="50"/>
      <c r="K268" s="50"/>
      <c r="L268" s="50"/>
      <c r="M268" s="50"/>
      <c r="N268" s="50"/>
      <c r="O268" s="50"/>
      <c r="P268" s="50"/>
      <c r="Q268" s="50"/>
      <c r="R268" s="50"/>
      <c r="S268" s="50"/>
    </row>
    <row r="269" spans="1:19" customFormat="1" ht="15" customHeight="1">
      <c r="A269" s="50"/>
      <c r="B269" s="50"/>
      <c r="C269" s="50"/>
      <c r="D269" s="50"/>
      <c r="E269" s="50"/>
      <c r="F269" s="50"/>
      <c r="G269" s="50"/>
      <c r="H269" s="50"/>
      <c r="I269" s="50"/>
      <c r="J269" s="50"/>
      <c r="K269" s="50"/>
      <c r="L269" s="50"/>
      <c r="M269" s="50"/>
      <c r="N269" s="50"/>
      <c r="O269" s="50"/>
      <c r="P269" s="50"/>
      <c r="Q269" s="50"/>
      <c r="R269" s="50"/>
      <c r="S269" s="50"/>
    </row>
    <row r="270" spans="1:19" customFormat="1" ht="15" customHeight="1">
      <c r="A270" s="50"/>
      <c r="B270" s="50"/>
      <c r="C270" s="50"/>
      <c r="D270" s="50"/>
      <c r="E270" s="50"/>
      <c r="F270" s="50"/>
      <c r="G270" s="50"/>
      <c r="H270" s="50"/>
      <c r="I270" s="50"/>
      <c r="J270" s="50"/>
      <c r="K270" s="50"/>
      <c r="L270" s="50"/>
      <c r="M270" s="50"/>
      <c r="N270" s="50"/>
      <c r="O270" s="50"/>
      <c r="P270" s="50"/>
      <c r="Q270" s="50"/>
      <c r="R270" s="50"/>
      <c r="S270" s="50"/>
    </row>
    <row r="271" spans="1:19" customFormat="1" ht="15" customHeight="1">
      <c r="A271" s="50"/>
      <c r="B271" s="50"/>
      <c r="C271" s="50"/>
      <c r="D271" s="50"/>
      <c r="E271" s="50"/>
      <c r="F271" s="50"/>
      <c r="G271" s="50"/>
      <c r="H271" s="50"/>
      <c r="I271" s="50"/>
      <c r="J271" s="50"/>
      <c r="K271" s="50"/>
      <c r="L271" s="50"/>
      <c r="M271" s="50"/>
      <c r="N271" s="50"/>
      <c r="O271" s="50"/>
      <c r="P271" s="50"/>
      <c r="Q271" s="50"/>
      <c r="R271" s="50"/>
      <c r="S271" s="50"/>
    </row>
    <row r="272" spans="1:19" customFormat="1" ht="15" customHeight="1">
      <c r="A272" s="50"/>
      <c r="B272" s="50"/>
      <c r="C272" s="50"/>
      <c r="D272" s="50"/>
      <c r="E272" s="50"/>
      <c r="F272" s="50"/>
      <c r="G272" s="50"/>
      <c r="H272" s="50"/>
      <c r="I272" s="50"/>
      <c r="J272" s="50"/>
      <c r="K272" s="50"/>
      <c r="L272" s="50"/>
      <c r="M272" s="50"/>
      <c r="N272" s="50"/>
      <c r="O272" s="50"/>
      <c r="P272" s="50"/>
      <c r="Q272" s="50"/>
      <c r="R272" s="50"/>
      <c r="S272" s="50"/>
    </row>
    <row r="273" spans="1:19" customFormat="1" ht="15" customHeight="1">
      <c r="A273" s="50"/>
      <c r="B273" s="50"/>
      <c r="C273" s="50"/>
      <c r="D273" s="50"/>
      <c r="E273" s="50"/>
      <c r="F273" s="50"/>
      <c r="G273" s="50"/>
      <c r="H273" s="50"/>
      <c r="I273" s="50"/>
      <c r="J273" s="50"/>
      <c r="K273" s="50"/>
      <c r="L273" s="50"/>
      <c r="M273" s="50"/>
      <c r="N273" s="50"/>
      <c r="O273" s="50"/>
      <c r="P273" s="50"/>
      <c r="Q273" s="50"/>
      <c r="R273" s="50"/>
      <c r="S273" s="50"/>
    </row>
    <row r="274" spans="1:19" customFormat="1" ht="15" customHeight="1">
      <c r="A274" s="50"/>
      <c r="B274" s="50"/>
      <c r="C274" s="50"/>
      <c r="D274" s="50"/>
      <c r="E274" s="50"/>
      <c r="F274" s="50"/>
      <c r="G274" s="50"/>
      <c r="H274" s="50"/>
      <c r="I274" s="50"/>
      <c r="J274" s="50"/>
      <c r="K274" s="50"/>
      <c r="L274" s="50"/>
      <c r="M274" s="50"/>
      <c r="N274" s="50"/>
      <c r="O274" s="50"/>
      <c r="P274" s="50"/>
      <c r="Q274" s="50"/>
      <c r="R274" s="50"/>
      <c r="S274" s="50"/>
    </row>
    <row r="275" spans="1:19" customFormat="1" ht="15" customHeight="1">
      <c r="A275" s="50"/>
      <c r="B275" s="50"/>
      <c r="C275" s="50"/>
      <c r="D275" s="50"/>
      <c r="E275" s="50"/>
      <c r="F275" s="50"/>
      <c r="G275" s="50"/>
      <c r="H275" s="50"/>
      <c r="I275" s="50"/>
      <c r="J275" s="50"/>
      <c r="K275" s="50"/>
      <c r="L275" s="50"/>
      <c r="M275" s="50"/>
      <c r="N275" s="50"/>
      <c r="O275" s="50"/>
      <c r="P275" s="50"/>
      <c r="Q275" s="50"/>
      <c r="R275" s="50"/>
      <c r="S275" s="50"/>
    </row>
    <row r="276" spans="1:19" customFormat="1" ht="15" customHeight="1">
      <c r="A276" s="50"/>
      <c r="B276" s="50"/>
      <c r="C276" s="50"/>
      <c r="D276" s="50"/>
      <c r="E276" s="50"/>
      <c r="F276" s="50"/>
      <c r="G276" s="50"/>
      <c r="H276" s="50"/>
      <c r="I276" s="50"/>
      <c r="J276" s="50"/>
      <c r="K276" s="50"/>
      <c r="L276" s="50"/>
      <c r="M276" s="50"/>
      <c r="N276" s="50"/>
      <c r="O276" s="50"/>
      <c r="P276" s="50"/>
      <c r="Q276" s="50"/>
      <c r="R276" s="50"/>
      <c r="S276" s="50"/>
    </row>
    <row r="277" spans="1:19" customFormat="1" ht="15" customHeight="1">
      <c r="A277" s="50"/>
      <c r="B277" s="50"/>
      <c r="C277" s="50"/>
      <c r="D277" s="50"/>
      <c r="E277" s="50"/>
      <c r="F277" s="50"/>
      <c r="G277" s="50"/>
      <c r="H277" s="50"/>
      <c r="I277" s="50"/>
      <c r="J277" s="50"/>
      <c r="K277" s="50"/>
      <c r="L277" s="50"/>
      <c r="M277" s="50"/>
      <c r="N277" s="50"/>
      <c r="O277" s="50"/>
      <c r="P277" s="50"/>
      <c r="Q277" s="50"/>
      <c r="R277" s="50"/>
      <c r="S277" s="50"/>
    </row>
    <row r="278" spans="1:19" customFormat="1" ht="15" customHeight="1">
      <c r="A278" s="50"/>
      <c r="B278" s="50"/>
      <c r="C278" s="50"/>
      <c r="D278" s="50"/>
      <c r="E278" s="50"/>
      <c r="F278" s="50"/>
      <c r="G278" s="50"/>
      <c r="H278" s="50"/>
      <c r="I278" s="50"/>
      <c r="J278" s="50"/>
      <c r="K278" s="50"/>
      <c r="L278" s="50"/>
      <c r="M278" s="50"/>
      <c r="N278" s="50"/>
      <c r="O278" s="50"/>
      <c r="P278" s="50"/>
      <c r="Q278" s="50"/>
      <c r="R278" s="50"/>
      <c r="S278" s="50"/>
    </row>
    <row r="279" spans="1:19" customFormat="1" ht="15" customHeight="1">
      <c r="A279" s="50"/>
      <c r="B279" s="50"/>
      <c r="C279" s="50"/>
      <c r="D279" s="50"/>
      <c r="E279" s="50"/>
      <c r="F279" s="50"/>
      <c r="G279" s="50"/>
      <c r="H279" s="50"/>
      <c r="I279" s="50"/>
      <c r="J279" s="50"/>
      <c r="K279" s="50"/>
      <c r="L279" s="50"/>
      <c r="M279" s="50"/>
      <c r="N279" s="50"/>
      <c r="O279" s="50"/>
      <c r="P279" s="50"/>
      <c r="Q279" s="50"/>
      <c r="R279" s="50"/>
      <c r="S279" s="50"/>
    </row>
    <row r="280" spans="1:19" customFormat="1" ht="15" customHeight="1">
      <c r="A280" s="50"/>
      <c r="B280" s="50"/>
      <c r="C280" s="50"/>
      <c r="D280" s="50"/>
      <c r="E280" s="50"/>
      <c r="F280" s="50"/>
      <c r="G280" s="50"/>
      <c r="H280" s="50"/>
      <c r="I280" s="50"/>
      <c r="J280" s="50"/>
      <c r="K280" s="50"/>
      <c r="L280" s="50"/>
      <c r="M280" s="50"/>
      <c r="N280" s="50"/>
      <c r="O280" s="50"/>
      <c r="P280" s="50"/>
      <c r="Q280" s="50"/>
      <c r="R280" s="50"/>
      <c r="S280" s="50"/>
    </row>
    <row r="281" spans="1:19" customFormat="1" ht="15" customHeight="1">
      <c r="A281" s="50"/>
      <c r="B281" s="50"/>
      <c r="C281" s="50"/>
      <c r="D281" s="50"/>
      <c r="E281" s="50"/>
      <c r="F281" s="50"/>
      <c r="G281" s="50"/>
      <c r="H281" s="50"/>
      <c r="I281" s="50"/>
      <c r="J281" s="50"/>
      <c r="K281" s="50"/>
      <c r="L281" s="50"/>
      <c r="M281" s="50"/>
      <c r="N281" s="50"/>
      <c r="O281" s="50"/>
      <c r="P281" s="50"/>
      <c r="Q281" s="50"/>
      <c r="R281" s="50"/>
      <c r="S281" s="50"/>
    </row>
    <row r="282" spans="1:19" customFormat="1" ht="15" customHeight="1">
      <c r="A282" s="50"/>
      <c r="B282" s="50"/>
      <c r="C282" s="50"/>
      <c r="D282" s="50"/>
      <c r="E282" s="50"/>
      <c r="F282" s="50"/>
      <c r="G282" s="50"/>
      <c r="H282" s="50"/>
      <c r="I282" s="50"/>
      <c r="J282" s="50"/>
      <c r="K282" s="50"/>
      <c r="L282" s="50"/>
      <c r="M282" s="50"/>
      <c r="N282" s="50"/>
      <c r="O282" s="50"/>
      <c r="P282" s="50"/>
      <c r="Q282" s="50"/>
      <c r="R282" s="50"/>
      <c r="S282" s="50"/>
    </row>
    <row r="283" spans="1:19" customFormat="1" ht="15" customHeight="1">
      <c r="A283" s="50"/>
      <c r="B283" s="50"/>
      <c r="C283" s="50"/>
      <c r="D283" s="50"/>
      <c r="E283" s="50"/>
      <c r="F283" s="50"/>
      <c r="G283" s="50"/>
      <c r="H283" s="50"/>
      <c r="I283" s="50"/>
      <c r="J283" s="50"/>
      <c r="K283" s="50"/>
      <c r="L283" s="50"/>
      <c r="M283" s="50"/>
      <c r="N283" s="50"/>
      <c r="O283" s="50"/>
      <c r="P283" s="50"/>
      <c r="Q283" s="50"/>
      <c r="R283" s="50"/>
      <c r="S283" s="50"/>
    </row>
    <row r="284" spans="1:19" customFormat="1" ht="15" customHeight="1">
      <c r="A284" s="50"/>
      <c r="B284" s="50"/>
      <c r="C284" s="50"/>
      <c r="D284" s="50"/>
      <c r="E284" s="50"/>
      <c r="F284" s="50"/>
      <c r="G284" s="50"/>
      <c r="H284" s="50"/>
      <c r="I284" s="50"/>
      <c r="J284" s="50"/>
      <c r="K284" s="50"/>
      <c r="L284" s="50"/>
      <c r="M284" s="50"/>
      <c r="N284" s="50"/>
      <c r="O284" s="50"/>
      <c r="P284" s="50"/>
      <c r="Q284" s="50"/>
      <c r="R284" s="50"/>
      <c r="S284" s="50"/>
    </row>
    <row r="285" spans="1:19" customFormat="1" ht="15" customHeight="1">
      <c r="A285" s="50"/>
      <c r="B285" s="50"/>
      <c r="C285" s="50"/>
      <c r="D285" s="50"/>
      <c r="E285" s="50"/>
      <c r="F285" s="50"/>
      <c r="G285" s="50"/>
      <c r="H285" s="50"/>
      <c r="I285" s="50"/>
      <c r="J285" s="50"/>
      <c r="K285" s="50"/>
      <c r="L285" s="50"/>
      <c r="M285" s="50"/>
      <c r="N285" s="50"/>
      <c r="O285" s="50"/>
      <c r="P285" s="50"/>
      <c r="Q285" s="50"/>
      <c r="R285" s="50"/>
      <c r="S285" s="50"/>
    </row>
    <row r="286" spans="1:19" customFormat="1" ht="15" customHeight="1">
      <c r="A286" s="50"/>
      <c r="B286" s="50"/>
      <c r="C286" s="50"/>
      <c r="D286" s="50"/>
      <c r="E286" s="50"/>
      <c r="F286" s="50"/>
      <c r="G286" s="50"/>
      <c r="H286" s="50"/>
      <c r="I286" s="50"/>
      <c r="J286" s="50"/>
      <c r="K286" s="50"/>
      <c r="L286" s="50"/>
      <c r="M286" s="50"/>
      <c r="N286" s="50"/>
      <c r="O286" s="50"/>
      <c r="P286" s="50"/>
      <c r="Q286" s="50"/>
      <c r="R286" s="50"/>
      <c r="S286" s="50"/>
    </row>
    <row r="287" spans="1:19" customFormat="1" ht="15" customHeight="1">
      <c r="A287" s="50"/>
      <c r="B287" s="50"/>
      <c r="C287" s="50"/>
      <c r="D287" s="50"/>
      <c r="E287" s="50"/>
      <c r="F287" s="50"/>
      <c r="G287" s="50"/>
      <c r="H287" s="50"/>
      <c r="I287" s="50"/>
      <c r="J287" s="50"/>
      <c r="K287" s="50"/>
      <c r="L287" s="50"/>
      <c r="M287" s="50"/>
      <c r="N287" s="50"/>
      <c r="O287" s="50"/>
      <c r="P287" s="50"/>
      <c r="Q287" s="50"/>
      <c r="R287" s="50"/>
      <c r="S287" s="50"/>
    </row>
    <row r="288" spans="1:19" customFormat="1" ht="15" customHeight="1">
      <c r="A288" s="50"/>
      <c r="B288" s="50"/>
      <c r="C288" s="50"/>
      <c r="D288" s="50"/>
      <c r="E288" s="50"/>
      <c r="F288" s="50"/>
      <c r="G288" s="50"/>
      <c r="H288" s="50"/>
      <c r="I288" s="50"/>
      <c r="J288" s="50"/>
      <c r="K288" s="50"/>
      <c r="L288" s="50"/>
      <c r="M288" s="50"/>
      <c r="N288" s="50"/>
      <c r="O288" s="50"/>
      <c r="P288" s="50"/>
      <c r="Q288" s="50"/>
      <c r="R288" s="50"/>
      <c r="S288" s="50"/>
    </row>
    <row r="289" spans="1:19" customFormat="1" ht="15" customHeight="1">
      <c r="A289" s="50"/>
      <c r="B289" s="50"/>
      <c r="C289" s="50"/>
      <c r="D289" s="50"/>
      <c r="E289" s="50"/>
      <c r="F289" s="50"/>
      <c r="G289" s="50"/>
      <c r="H289" s="50"/>
      <c r="I289" s="50"/>
      <c r="J289" s="50"/>
      <c r="K289" s="50"/>
      <c r="L289" s="50"/>
      <c r="M289" s="50"/>
      <c r="N289" s="50"/>
      <c r="O289" s="50"/>
      <c r="P289" s="50"/>
      <c r="Q289" s="50"/>
      <c r="R289" s="50"/>
      <c r="S289" s="50"/>
    </row>
    <row r="290" spans="1:19" customFormat="1" ht="15" customHeight="1">
      <c r="A290" s="50"/>
      <c r="B290" s="50"/>
      <c r="C290" s="50"/>
      <c r="D290" s="50"/>
      <c r="E290" s="50"/>
      <c r="F290" s="50"/>
      <c r="G290" s="50"/>
      <c r="H290" s="50"/>
      <c r="I290" s="50"/>
      <c r="J290" s="50"/>
      <c r="K290" s="50"/>
      <c r="L290" s="50"/>
      <c r="M290" s="50"/>
      <c r="N290" s="50"/>
      <c r="O290" s="50"/>
      <c r="P290" s="50"/>
      <c r="Q290" s="50"/>
      <c r="R290" s="50"/>
      <c r="S290" s="50"/>
    </row>
    <row r="291" spans="1:19" customFormat="1" ht="15" customHeight="1">
      <c r="A291" s="50"/>
      <c r="B291" s="50"/>
      <c r="C291" s="50"/>
      <c r="D291" s="50"/>
      <c r="E291" s="50"/>
      <c r="F291" s="50"/>
      <c r="G291" s="50"/>
      <c r="H291" s="50"/>
      <c r="I291" s="50"/>
      <c r="J291" s="50"/>
      <c r="K291" s="50"/>
      <c r="L291" s="50"/>
      <c r="M291" s="50"/>
      <c r="N291" s="50"/>
      <c r="O291" s="50"/>
      <c r="P291" s="50"/>
      <c r="Q291" s="50"/>
      <c r="R291" s="50"/>
      <c r="S291" s="50"/>
    </row>
    <row r="292" spans="1:19" customFormat="1" ht="15" customHeight="1">
      <c r="A292" s="50"/>
      <c r="B292" s="50"/>
      <c r="C292" s="50"/>
      <c r="D292" s="50"/>
      <c r="E292" s="50"/>
      <c r="F292" s="50"/>
      <c r="G292" s="50"/>
      <c r="H292" s="50"/>
      <c r="I292" s="50"/>
      <c r="J292" s="50"/>
      <c r="K292" s="50"/>
      <c r="L292" s="50"/>
      <c r="M292" s="50"/>
      <c r="N292" s="50"/>
      <c r="O292" s="50"/>
      <c r="P292" s="50"/>
      <c r="Q292" s="50"/>
      <c r="R292" s="50"/>
      <c r="S292" s="50"/>
    </row>
    <row r="293" spans="1:19" customFormat="1" ht="15" customHeight="1">
      <c r="A293" s="50"/>
      <c r="B293" s="50"/>
      <c r="C293" s="50"/>
      <c r="D293" s="50"/>
      <c r="E293" s="50"/>
      <c r="F293" s="50"/>
      <c r="G293" s="50"/>
      <c r="H293" s="50"/>
      <c r="I293" s="50"/>
      <c r="J293" s="50"/>
      <c r="K293" s="50"/>
      <c r="L293" s="50"/>
      <c r="M293" s="50"/>
      <c r="N293" s="50"/>
      <c r="O293" s="50"/>
      <c r="P293" s="50"/>
      <c r="Q293" s="50"/>
      <c r="R293" s="50"/>
      <c r="S293" s="50"/>
    </row>
    <row r="294" spans="1:19" customFormat="1" ht="15" customHeight="1">
      <c r="A294" s="50"/>
      <c r="B294" s="50"/>
      <c r="C294" s="50"/>
      <c r="D294" s="50"/>
      <c r="E294" s="50"/>
      <c r="F294" s="50"/>
      <c r="G294" s="50"/>
      <c r="H294" s="50"/>
      <c r="I294" s="50"/>
      <c r="J294" s="50"/>
      <c r="K294" s="50"/>
      <c r="L294" s="50"/>
      <c r="M294" s="50"/>
      <c r="N294" s="50"/>
      <c r="O294" s="50"/>
      <c r="P294" s="50"/>
      <c r="Q294" s="50"/>
      <c r="R294" s="50"/>
      <c r="S294" s="50"/>
    </row>
    <row r="295" spans="1:19" customFormat="1" ht="15" customHeight="1">
      <c r="A295" s="50"/>
      <c r="B295" s="50"/>
      <c r="C295" s="50"/>
      <c r="D295" s="50"/>
      <c r="E295" s="50"/>
      <c r="F295" s="50"/>
      <c r="G295" s="50"/>
      <c r="H295" s="50"/>
      <c r="I295" s="50"/>
      <c r="J295" s="50"/>
      <c r="K295" s="50"/>
      <c r="L295" s="50"/>
      <c r="M295" s="50"/>
      <c r="N295" s="50"/>
      <c r="O295" s="50"/>
      <c r="P295" s="50"/>
      <c r="Q295" s="50"/>
      <c r="R295" s="50"/>
      <c r="S295" s="50"/>
    </row>
    <row r="296" spans="1:19" customFormat="1" ht="15" customHeight="1">
      <c r="A296" s="50"/>
      <c r="B296" s="50"/>
      <c r="C296" s="50"/>
      <c r="D296" s="50"/>
      <c r="E296" s="50"/>
      <c r="F296" s="50"/>
      <c r="G296" s="50"/>
      <c r="H296" s="50"/>
      <c r="I296" s="50"/>
      <c r="J296" s="50"/>
      <c r="K296" s="50"/>
      <c r="L296" s="50"/>
      <c r="M296" s="50"/>
      <c r="N296" s="50"/>
      <c r="O296" s="50"/>
      <c r="P296" s="50"/>
      <c r="Q296" s="50"/>
      <c r="R296" s="50"/>
      <c r="S296" s="50"/>
    </row>
    <row r="297" spans="1:19" customFormat="1" ht="15" customHeight="1">
      <c r="A297" s="50"/>
      <c r="B297" s="50"/>
      <c r="C297" s="50"/>
      <c r="D297" s="50"/>
      <c r="E297" s="50"/>
      <c r="F297" s="50"/>
      <c r="G297" s="50"/>
      <c r="H297" s="50"/>
      <c r="I297" s="50"/>
      <c r="J297" s="50"/>
      <c r="K297" s="50"/>
      <c r="L297" s="50"/>
      <c r="M297" s="50"/>
      <c r="N297" s="50"/>
      <c r="O297" s="50"/>
      <c r="P297" s="50"/>
      <c r="Q297" s="50"/>
      <c r="R297" s="50"/>
      <c r="S297" s="50"/>
    </row>
    <row r="298" spans="1:19" customFormat="1" ht="15" customHeight="1">
      <c r="A298" s="50"/>
      <c r="B298" s="50"/>
      <c r="C298" s="50"/>
      <c r="D298" s="50"/>
      <c r="E298" s="50"/>
      <c r="F298" s="50"/>
      <c r="G298" s="50"/>
      <c r="H298" s="50"/>
      <c r="I298" s="50"/>
      <c r="J298" s="50"/>
      <c r="K298" s="50"/>
      <c r="L298" s="50"/>
      <c r="M298" s="50"/>
      <c r="N298" s="50"/>
      <c r="O298" s="50"/>
      <c r="P298" s="50"/>
      <c r="Q298" s="50"/>
      <c r="R298" s="50"/>
      <c r="S298" s="50"/>
    </row>
    <row r="299" spans="1:19" customFormat="1" ht="15" customHeight="1">
      <c r="A299" s="50"/>
      <c r="B299" s="50"/>
      <c r="C299" s="50"/>
      <c r="D299" s="50"/>
      <c r="E299" s="50"/>
      <c r="F299" s="50"/>
      <c r="G299" s="50"/>
      <c r="H299" s="50"/>
      <c r="I299" s="50"/>
      <c r="J299" s="50"/>
      <c r="K299" s="50"/>
      <c r="L299" s="50"/>
      <c r="M299" s="50"/>
      <c r="N299" s="50"/>
      <c r="O299" s="50"/>
      <c r="P299" s="50"/>
      <c r="Q299" s="50"/>
      <c r="R299" s="50"/>
      <c r="S299" s="50"/>
    </row>
    <row r="300" spans="1:19" customFormat="1" ht="15" customHeight="1">
      <c r="A300" s="50"/>
      <c r="B300" s="50"/>
      <c r="C300" s="50"/>
      <c r="D300" s="50"/>
      <c r="E300" s="50"/>
      <c r="F300" s="50"/>
      <c r="G300" s="50"/>
      <c r="H300" s="50"/>
      <c r="I300" s="50"/>
      <c r="J300" s="50"/>
      <c r="K300" s="50"/>
      <c r="L300" s="50"/>
      <c r="M300" s="50"/>
      <c r="N300" s="50"/>
      <c r="O300" s="50"/>
      <c r="P300" s="50"/>
      <c r="Q300" s="50"/>
      <c r="R300" s="50"/>
      <c r="S300" s="50"/>
    </row>
    <row r="301" spans="1:19" customFormat="1" ht="15" customHeight="1">
      <c r="A301" s="50"/>
      <c r="B301" s="50"/>
      <c r="C301" s="50"/>
      <c r="D301" s="50"/>
      <c r="E301" s="50"/>
      <c r="F301" s="50"/>
      <c r="G301" s="50"/>
      <c r="H301" s="50"/>
      <c r="I301" s="50"/>
      <c r="J301" s="50"/>
      <c r="K301" s="50"/>
      <c r="L301" s="50"/>
      <c r="M301" s="50"/>
      <c r="N301" s="50"/>
      <c r="O301" s="50"/>
      <c r="P301" s="50"/>
      <c r="Q301" s="50"/>
      <c r="R301" s="50"/>
      <c r="S301" s="50"/>
    </row>
    <row r="302" spans="1:19" customFormat="1" ht="15" customHeight="1">
      <c r="A302" s="50"/>
      <c r="B302" s="50"/>
      <c r="C302" s="50"/>
      <c r="D302" s="50"/>
      <c r="E302" s="50"/>
      <c r="F302" s="50"/>
      <c r="G302" s="50"/>
      <c r="H302" s="50"/>
      <c r="I302" s="50"/>
      <c r="J302" s="50"/>
      <c r="K302" s="50"/>
      <c r="L302" s="50"/>
      <c r="M302" s="50"/>
      <c r="N302" s="50"/>
      <c r="O302" s="50"/>
      <c r="P302" s="50"/>
      <c r="Q302" s="50"/>
      <c r="R302" s="50"/>
      <c r="S302" s="50"/>
    </row>
    <row r="303" spans="1:19" customFormat="1" ht="15" customHeight="1">
      <c r="A303" s="50"/>
      <c r="B303" s="50"/>
      <c r="C303" s="50"/>
      <c r="D303" s="50"/>
      <c r="E303" s="50"/>
      <c r="F303" s="50"/>
      <c r="G303" s="50"/>
      <c r="H303" s="50"/>
      <c r="I303" s="50"/>
      <c r="J303" s="50"/>
      <c r="K303" s="50"/>
      <c r="L303" s="50"/>
      <c r="M303" s="50"/>
      <c r="N303" s="50"/>
      <c r="O303" s="50"/>
      <c r="P303" s="50"/>
      <c r="Q303" s="50"/>
      <c r="R303" s="50"/>
      <c r="S303" s="50"/>
    </row>
    <row r="304" spans="1:19" customFormat="1" ht="15" customHeight="1">
      <c r="A304" s="50"/>
      <c r="B304" s="50"/>
      <c r="C304" s="50"/>
      <c r="D304" s="50"/>
      <c r="E304" s="50"/>
      <c r="F304" s="50"/>
      <c r="G304" s="50"/>
      <c r="H304" s="50"/>
      <c r="I304" s="50"/>
      <c r="J304" s="50"/>
      <c r="K304" s="50"/>
      <c r="L304" s="50"/>
      <c r="M304" s="50"/>
      <c r="N304" s="50"/>
      <c r="O304" s="50"/>
      <c r="P304" s="50"/>
      <c r="Q304" s="50"/>
      <c r="R304" s="50"/>
      <c r="S304" s="50"/>
    </row>
    <row r="305" spans="1:19" customFormat="1" ht="15" customHeight="1">
      <c r="A305" s="50"/>
      <c r="B305" s="50"/>
      <c r="C305" s="50"/>
      <c r="D305" s="50"/>
      <c r="E305" s="50"/>
      <c r="F305" s="50"/>
      <c r="G305" s="50"/>
      <c r="H305" s="50"/>
      <c r="I305" s="50"/>
      <c r="J305" s="50"/>
      <c r="K305" s="50"/>
      <c r="L305" s="50"/>
      <c r="M305" s="50"/>
      <c r="N305" s="50"/>
      <c r="O305" s="50"/>
      <c r="P305" s="50"/>
      <c r="Q305" s="50"/>
      <c r="R305" s="50"/>
      <c r="S305" s="50"/>
    </row>
    <row r="306" spans="1:19" customFormat="1" ht="15" customHeight="1">
      <c r="A306" s="50"/>
      <c r="B306" s="50"/>
      <c r="C306" s="50"/>
      <c r="D306" s="50"/>
      <c r="E306" s="50"/>
      <c r="F306" s="50"/>
      <c r="G306" s="50"/>
      <c r="H306" s="50"/>
      <c r="I306" s="50"/>
      <c r="J306" s="50"/>
      <c r="K306" s="50"/>
      <c r="L306" s="50"/>
      <c r="M306" s="50"/>
      <c r="N306" s="50"/>
      <c r="O306" s="50"/>
      <c r="P306" s="50"/>
      <c r="Q306" s="50"/>
      <c r="R306" s="50"/>
      <c r="S306" s="50"/>
    </row>
    <row r="307" spans="1:19" customFormat="1" ht="15" customHeight="1">
      <c r="A307" s="50"/>
      <c r="B307" s="50"/>
      <c r="C307" s="50"/>
      <c r="D307" s="50"/>
      <c r="E307" s="50"/>
      <c r="F307" s="50"/>
      <c r="G307" s="50"/>
      <c r="H307" s="50"/>
      <c r="I307" s="50"/>
      <c r="J307" s="50"/>
      <c r="K307" s="50"/>
      <c r="L307" s="50"/>
      <c r="M307" s="50"/>
      <c r="N307" s="50"/>
      <c r="O307" s="50"/>
      <c r="P307" s="50"/>
      <c r="Q307" s="50"/>
      <c r="R307" s="50"/>
      <c r="S307" s="50"/>
    </row>
    <row r="308" spans="1:19" customFormat="1" ht="15" customHeight="1">
      <c r="A308" s="50"/>
      <c r="B308" s="50"/>
      <c r="C308" s="50"/>
      <c r="D308" s="50"/>
      <c r="E308" s="50"/>
      <c r="F308" s="50"/>
      <c r="G308" s="50"/>
      <c r="H308" s="50"/>
      <c r="I308" s="50"/>
      <c r="J308" s="50"/>
      <c r="K308" s="50"/>
      <c r="L308" s="50"/>
      <c r="M308" s="50"/>
      <c r="N308" s="50"/>
      <c r="O308" s="50"/>
      <c r="P308" s="50"/>
      <c r="Q308" s="50"/>
      <c r="R308" s="50"/>
      <c r="S308" s="50"/>
    </row>
    <row r="309" spans="1:19" customFormat="1" ht="15" customHeight="1">
      <c r="A309" s="50"/>
      <c r="B309" s="50"/>
      <c r="C309" s="50"/>
      <c r="D309" s="50"/>
      <c r="E309" s="50"/>
      <c r="F309" s="50"/>
      <c r="G309" s="50"/>
      <c r="H309" s="50"/>
      <c r="I309" s="50"/>
      <c r="J309" s="50"/>
      <c r="K309" s="50"/>
      <c r="L309" s="50"/>
      <c r="M309" s="50"/>
      <c r="N309" s="50"/>
      <c r="O309" s="50"/>
      <c r="P309" s="50"/>
      <c r="Q309" s="50"/>
      <c r="R309" s="50"/>
      <c r="S309" s="50"/>
    </row>
    <row r="310" spans="1:19" customFormat="1" ht="15" customHeight="1">
      <c r="A310" s="50"/>
      <c r="B310" s="50"/>
      <c r="C310" s="50"/>
      <c r="D310" s="50"/>
      <c r="E310" s="50"/>
      <c r="F310" s="50"/>
      <c r="G310" s="50"/>
      <c r="H310" s="50"/>
      <c r="I310" s="50"/>
      <c r="J310" s="50"/>
      <c r="K310" s="50"/>
      <c r="L310" s="50"/>
      <c r="M310" s="50"/>
      <c r="N310" s="50"/>
      <c r="O310" s="50"/>
      <c r="P310" s="50"/>
      <c r="Q310" s="50"/>
      <c r="R310" s="50"/>
      <c r="S310" s="50"/>
    </row>
    <row r="311" spans="1:19" customFormat="1" ht="15" customHeight="1">
      <c r="A311" s="50"/>
      <c r="B311" s="50"/>
      <c r="C311" s="50"/>
      <c r="D311" s="50"/>
      <c r="E311" s="50"/>
      <c r="F311" s="50"/>
      <c r="G311" s="50"/>
      <c r="H311" s="50"/>
      <c r="I311" s="50"/>
      <c r="J311" s="50"/>
      <c r="K311" s="50"/>
      <c r="L311" s="50"/>
      <c r="M311" s="50"/>
      <c r="N311" s="50"/>
      <c r="O311" s="50"/>
      <c r="P311" s="50"/>
      <c r="Q311" s="50"/>
      <c r="R311" s="50"/>
      <c r="S311" s="50"/>
    </row>
    <row r="312" spans="1:19" customFormat="1" ht="15" customHeight="1">
      <c r="A312" s="50"/>
      <c r="B312" s="50"/>
      <c r="C312" s="50"/>
      <c r="D312" s="50"/>
      <c r="E312" s="50"/>
      <c r="F312" s="50"/>
      <c r="G312" s="50"/>
      <c r="H312" s="50"/>
      <c r="I312" s="50"/>
      <c r="J312" s="50"/>
      <c r="K312" s="50"/>
      <c r="L312" s="50"/>
      <c r="M312" s="50"/>
      <c r="N312" s="50"/>
      <c r="O312" s="50"/>
      <c r="P312" s="50"/>
      <c r="Q312" s="50"/>
      <c r="R312" s="50"/>
      <c r="S312" s="50"/>
    </row>
    <row r="313" spans="1:19" customFormat="1" ht="15" customHeight="1">
      <c r="A313" s="50"/>
      <c r="B313" s="50"/>
      <c r="C313" s="50"/>
      <c r="D313" s="50"/>
      <c r="E313" s="50"/>
      <c r="F313" s="50"/>
      <c r="G313" s="50"/>
      <c r="H313" s="50"/>
      <c r="I313" s="50"/>
      <c r="J313" s="50"/>
      <c r="K313" s="50"/>
      <c r="L313" s="50"/>
      <c r="M313" s="50"/>
      <c r="N313" s="50"/>
      <c r="O313" s="50"/>
      <c r="P313" s="50"/>
      <c r="Q313" s="50"/>
      <c r="R313" s="50"/>
      <c r="S313" s="50"/>
    </row>
    <row r="314" spans="1:19" customFormat="1" ht="15" customHeight="1">
      <c r="A314" s="50"/>
      <c r="B314" s="50"/>
      <c r="C314" s="50"/>
      <c r="D314" s="50"/>
      <c r="E314" s="50"/>
      <c r="F314" s="50"/>
      <c r="G314" s="50"/>
      <c r="H314" s="50"/>
      <c r="I314" s="50"/>
      <c r="J314" s="50"/>
      <c r="K314" s="50"/>
      <c r="L314" s="50"/>
      <c r="M314" s="50"/>
      <c r="N314" s="50"/>
      <c r="O314" s="50"/>
      <c r="P314" s="50"/>
      <c r="Q314" s="50"/>
      <c r="R314" s="50"/>
      <c r="S314" s="50"/>
    </row>
    <row r="315" spans="1:19" customFormat="1" ht="15" customHeight="1">
      <c r="A315" s="50"/>
      <c r="B315" s="50"/>
      <c r="C315" s="50"/>
      <c r="D315" s="50"/>
      <c r="E315" s="50"/>
      <c r="F315" s="50"/>
      <c r="G315" s="50"/>
      <c r="H315" s="50"/>
      <c r="I315" s="50"/>
      <c r="J315" s="50"/>
      <c r="K315" s="50"/>
      <c r="L315" s="50"/>
      <c r="M315" s="50"/>
      <c r="N315" s="50"/>
      <c r="O315" s="50"/>
      <c r="P315" s="50"/>
      <c r="Q315" s="50"/>
      <c r="R315" s="50"/>
      <c r="S315" s="50"/>
    </row>
    <row r="316" spans="1:19" customFormat="1" ht="15" customHeight="1">
      <c r="A316" s="50"/>
      <c r="B316" s="50"/>
      <c r="C316" s="50"/>
      <c r="D316" s="50"/>
      <c r="E316" s="50"/>
      <c r="F316" s="50"/>
      <c r="G316" s="50"/>
      <c r="H316" s="50"/>
      <c r="I316" s="50"/>
      <c r="J316" s="50"/>
      <c r="K316" s="50"/>
      <c r="L316" s="50"/>
      <c r="M316" s="50"/>
      <c r="N316" s="50"/>
      <c r="O316" s="50"/>
      <c r="P316" s="50"/>
      <c r="Q316" s="50"/>
      <c r="R316" s="50"/>
      <c r="S316" s="50"/>
    </row>
    <row r="317" spans="1:19" customFormat="1" ht="15" customHeight="1">
      <c r="A317" s="50"/>
      <c r="B317" s="50"/>
      <c r="C317" s="50"/>
      <c r="D317" s="50"/>
      <c r="E317" s="50"/>
      <c r="F317" s="50"/>
      <c r="G317" s="50"/>
      <c r="H317" s="50"/>
      <c r="I317" s="50"/>
      <c r="J317" s="50"/>
      <c r="K317" s="50"/>
      <c r="L317" s="50"/>
      <c r="M317" s="50"/>
      <c r="N317" s="50"/>
      <c r="O317" s="50"/>
      <c r="P317" s="50"/>
      <c r="Q317" s="50"/>
      <c r="R317" s="50"/>
      <c r="S317" s="50"/>
    </row>
    <row r="318" spans="1:19" customFormat="1" ht="15" customHeight="1">
      <c r="A318" s="50"/>
      <c r="B318" s="50"/>
      <c r="C318" s="50"/>
      <c r="D318" s="50"/>
      <c r="E318" s="50"/>
      <c r="F318" s="50"/>
      <c r="G318" s="50"/>
      <c r="H318" s="50"/>
      <c r="I318" s="50"/>
      <c r="J318" s="50"/>
      <c r="K318" s="50"/>
      <c r="L318" s="50"/>
      <c r="M318" s="50"/>
      <c r="N318" s="50"/>
      <c r="O318" s="50"/>
      <c r="P318" s="50"/>
      <c r="Q318" s="50"/>
      <c r="R318" s="50"/>
      <c r="S318" s="50"/>
    </row>
    <row r="319" spans="1:19" customFormat="1" ht="15" customHeight="1">
      <c r="A319" s="50"/>
      <c r="B319" s="50"/>
      <c r="C319" s="50"/>
      <c r="D319" s="50"/>
      <c r="E319" s="50"/>
      <c r="F319" s="50"/>
      <c r="G319" s="50"/>
      <c r="H319" s="50"/>
      <c r="I319" s="50"/>
      <c r="J319" s="50"/>
      <c r="K319" s="50"/>
      <c r="L319" s="50"/>
      <c r="M319" s="50"/>
      <c r="N319" s="50"/>
      <c r="O319" s="50"/>
      <c r="P319" s="50"/>
      <c r="Q319" s="50"/>
      <c r="R319" s="50"/>
      <c r="S319" s="50"/>
    </row>
    <row r="320" spans="1:19" customFormat="1" ht="15" customHeight="1">
      <c r="A320" s="50"/>
      <c r="B320" s="50"/>
      <c r="C320" s="50"/>
      <c r="D320" s="50"/>
      <c r="E320" s="50"/>
      <c r="F320" s="50"/>
      <c r="G320" s="50"/>
      <c r="H320" s="50"/>
      <c r="I320" s="50"/>
      <c r="J320" s="50"/>
      <c r="K320" s="50"/>
      <c r="L320" s="50"/>
      <c r="M320" s="50"/>
      <c r="N320" s="50"/>
      <c r="O320" s="50"/>
      <c r="P320" s="50"/>
      <c r="Q320" s="50"/>
      <c r="R320" s="50"/>
      <c r="S320" s="50"/>
    </row>
    <row r="321" spans="1:19" customFormat="1" ht="15" customHeight="1">
      <c r="A321" s="50"/>
      <c r="B321" s="50"/>
      <c r="C321" s="50"/>
      <c r="D321" s="50"/>
      <c r="E321" s="50"/>
      <c r="F321" s="50"/>
      <c r="G321" s="50"/>
      <c r="H321" s="50"/>
      <c r="I321" s="50"/>
      <c r="J321" s="50"/>
      <c r="K321" s="50"/>
      <c r="L321" s="50"/>
      <c r="M321" s="50"/>
      <c r="N321" s="50"/>
      <c r="O321" s="50"/>
      <c r="P321" s="50"/>
      <c r="Q321" s="50"/>
      <c r="R321" s="50"/>
      <c r="S321" s="50"/>
    </row>
    <row r="322" spans="1:19" customFormat="1" ht="15" customHeight="1">
      <c r="A322" s="50"/>
      <c r="B322" s="50"/>
      <c r="C322" s="50"/>
      <c r="D322" s="50"/>
      <c r="E322" s="50"/>
      <c r="F322" s="50"/>
      <c r="G322" s="50"/>
      <c r="H322" s="50"/>
      <c r="I322" s="50"/>
      <c r="J322" s="50"/>
      <c r="K322" s="50"/>
      <c r="L322" s="50"/>
      <c r="M322" s="50"/>
      <c r="N322" s="50"/>
      <c r="O322" s="50"/>
      <c r="P322" s="50"/>
      <c r="Q322" s="50"/>
      <c r="R322" s="50"/>
      <c r="S322" s="50"/>
    </row>
    <row r="323" spans="1:19" customFormat="1" ht="15" customHeight="1">
      <c r="A323" s="50"/>
      <c r="B323" s="50"/>
      <c r="C323" s="50"/>
      <c r="D323" s="50"/>
      <c r="E323" s="50"/>
      <c r="F323" s="50"/>
      <c r="G323" s="50"/>
      <c r="H323" s="50"/>
      <c r="I323" s="50"/>
      <c r="J323" s="50"/>
      <c r="K323" s="50"/>
      <c r="L323" s="50"/>
      <c r="M323" s="50"/>
      <c r="N323" s="50"/>
      <c r="O323" s="50"/>
      <c r="P323" s="50"/>
      <c r="Q323" s="50"/>
      <c r="R323" s="50"/>
      <c r="S323" s="50"/>
    </row>
    <row r="324" spans="1:19" customFormat="1" ht="15" customHeight="1">
      <c r="A324" s="50"/>
      <c r="B324" s="50"/>
      <c r="C324" s="50"/>
      <c r="D324" s="50"/>
      <c r="E324" s="50"/>
      <c r="F324" s="50"/>
      <c r="G324" s="50"/>
      <c r="H324" s="50"/>
      <c r="I324" s="50"/>
      <c r="J324" s="50"/>
      <c r="K324" s="50"/>
      <c r="L324" s="50"/>
      <c r="M324" s="50"/>
      <c r="N324" s="50"/>
      <c r="O324" s="50"/>
      <c r="P324" s="50"/>
      <c r="Q324" s="50"/>
      <c r="R324" s="50"/>
      <c r="S324" s="50"/>
    </row>
    <row r="325" spans="1:19" customFormat="1" ht="15" customHeight="1">
      <c r="A325" s="50"/>
      <c r="B325" s="50"/>
      <c r="C325" s="50"/>
      <c r="D325" s="50"/>
      <c r="E325" s="50"/>
      <c r="F325" s="50"/>
      <c r="G325" s="50"/>
      <c r="H325" s="50"/>
      <c r="I325" s="50"/>
      <c r="J325" s="50"/>
      <c r="K325" s="50"/>
      <c r="L325" s="50"/>
      <c r="M325" s="50"/>
      <c r="N325" s="50"/>
      <c r="O325" s="50"/>
      <c r="P325" s="50"/>
      <c r="Q325" s="50"/>
      <c r="R325" s="50"/>
      <c r="S325" s="50"/>
    </row>
    <row r="326" spans="1:19" customFormat="1" ht="15" customHeight="1">
      <c r="A326" s="50"/>
      <c r="B326" s="50"/>
      <c r="C326" s="50"/>
      <c r="D326" s="50"/>
      <c r="E326" s="50"/>
      <c r="F326" s="50"/>
      <c r="G326" s="50"/>
      <c r="H326" s="50"/>
      <c r="I326" s="50"/>
      <c r="J326" s="50"/>
      <c r="K326" s="50"/>
      <c r="L326" s="50"/>
      <c r="M326" s="50"/>
      <c r="N326" s="50"/>
      <c r="O326" s="50"/>
      <c r="P326" s="50"/>
      <c r="Q326" s="50"/>
      <c r="R326" s="50"/>
      <c r="S326" s="50"/>
    </row>
    <row r="327" spans="1:19" customFormat="1" ht="15" customHeight="1">
      <c r="A327" s="50"/>
      <c r="B327" s="50"/>
      <c r="C327" s="50"/>
      <c r="D327" s="50"/>
      <c r="E327" s="50"/>
      <c r="F327" s="50"/>
      <c r="G327" s="50"/>
      <c r="H327" s="50"/>
      <c r="I327" s="50"/>
      <c r="J327" s="50"/>
      <c r="K327" s="50"/>
      <c r="L327" s="50"/>
      <c r="M327" s="50"/>
      <c r="N327" s="50"/>
      <c r="O327" s="50"/>
      <c r="P327" s="50"/>
      <c r="Q327" s="50"/>
      <c r="R327" s="50"/>
      <c r="S327" s="50"/>
    </row>
    <row r="328" spans="1:19" customFormat="1" ht="15" customHeight="1">
      <c r="A328" s="50"/>
      <c r="B328" s="50"/>
      <c r="C328" s="50"/>
      <c r="D328" s="50"/>
      <c r="E328" s="50"/>
      <c r="F328" s="50"/>
      <c r="G328" s="50"/>
      <c r="H328" s="50"/>
      <c r="I328" s="50"/>
      <c r="J328" s="50"/>
      <c r="K328" s="50"/>
      <c r="L328" s="50"/>
      <c r="M328" s="50"/>
      <c r="N328" s="50"/>
      <c r="O328" s="50"/>
      <c r="P328" s="50"/>
      <c r="Q328" s="50"/>
      <c r="R328" s="50"/>
      <c r="S328" s="50"/>
    </row>
    <row r="329" spans="1:19" customFormat="1" ht="15" customHeight="1">
      <c r="A329" s="50"/>
      <c r="B329" s="50"/>
      <c r="C329" s="50"/>
      <c r="D329" s="50"/>
      <c r="E329" s="50"/>
      <c r="F329" s="50"/>
      <c r="G329" s="50"/>
      <c r="H329" s="50"/>
      <c r="I329" s="50"/>
      <c r="J329" s="50"/>
      <c r="K329" s="50"/>
      <c r="L329" s="50"/>
      <c r="M329" s="50"/>
      <c r="N329" s="50"/>
      <c r="O329" s="50"/>
      <c r="P329" s="50"/>
      <c r="Q329" s="50"/>
      <c r="R329" s="50"/>
      <c r="S329" s="50"/>
    </row>
    <row r="330" spans="1:19" customFormat="1" ht="15" customHeight="1">
      <c r="A330" s="50"/>
      <c r="B330" s="50"/>
      <c r="C330" s="50"/>
      <c r="D330" s="50"/>
      <c r="E330" s="50"/>
      <c r="F330" s="50"/>
      <c r="G330" s="50"/>
      <c r="H330" s="50"/>
      <c r="I330" s="50"/>
      <c r="J330" s="50"/>
      <c r="K330" s="50"/>
      <c r="L330" s="50"/>
      <c r="M330" s="50"/>
      <c r="N330" s="50"/>
      <c r="O330" s="50"/>
      <c r="P330" s="50"/>
      <c r="Q330" s="50"/>
      <c r="R330" s="50"/>
      <c r="S330" s="50"/>
    </row>
    <row r="331" spans="1:19" customFormat="1" ht="15" customHeight="1">
      <c r="A331" s="50"/>
      <c r="B331" s="50"/>
      <c r="C331" s="50"/>
      <c r="D331" s="50"/>
      <c r="E331" s="50"/>
      <c r="F331" s="50"/>
      <c r="G331" s="50"/>
      <c r="H331" s="50"/>
      <c r="I331" s="50"/>
      <c r="J331" s="50"/>
      <c r="K331" s="50"/>
      <c r="L331" s="50"/>
      <c r="M331" s="50"/>
      <c r="N331" s="50"/>
      <c r="O331" s="50"/>
      <c r="P331" s="50"/>
      <c r="Q331" s="50"/>
      <c r="R331" s="50"/>
      <c r="S331" s="50"/>
    </row>
    <row r="332" spans="1:19" customFormat="1" ht="15" customHeight="1">
      <c r="A332" s="50"/>
      <c r="B332" s="50"/>
      <c r="C332" s="50"/>
      <c r="D332" s="50"/>
      <c r="E332" s="50"/>
      <c r="F332" s="50"/>
      <c r="G332" s="50"/>
      <c r="H332" s="50"/>
      <c r="I332" s="50"/>
      <c r="J332" s="50"/>
      <c r="K332" s="50"/>
      <c r="L332" s="50"/>
      <c r="M332" s="50"/>
      <c r="N332" s="50"/>
      <c r="O332" s="50"/>
      <c r="P332" s="50"/>
      <c r="Q332" s="50"/>
      <c r="R332" s="50"/>
      <c r="S332" s="50"/>
    </row>
    <row r="333" spans="1:19" customFormat="1" ht="15" customHeight="1">
      <c r="A333" s="50"/>
      <c r="B333" s="50"/>
      <c r="C333" s="50"/>
      <c r="D333" s="50"/>
      <c r="E333" s="50"/>
      <c r="F333" s="50"/>
      <c r="G333" s="50"/>
      <c r="H333" s="50"/>
      <c r="I333" s="50"/>
      <c r="J333" s="50"/>
      <c r="K333" s="50"/>
      <c r="L333" s="50"/>
      <c r="M333" s="50"/>
      <c r="N333" s="50"/>
      <c r="O333" s="50"/>
      <c r="P333" s="50"/>
      <c r="Q333" s="50"/>
      <c r="R333" s="50"/>
      <c r="S333" s="50"/>
    </row>
    <row r="334" spans="1:19" customFormat="1" ht="15" customHeight="1">
      <c r="A334" s="50"/>
      <c r="B334" s="50"/>
      <c r="C334" s="50"/>
      <c r="D334" s="50"/>
      <c r="E334" s="50"/>
      <c r="F334" s="50"/>
      <c r="G334" s="50"/>
      <c r="H334" s="50"/>
      <c r="I334" s="50"/>
      <c r="J334" s="50"/>
      <c r="K334" s="50"/>
      <c r="L334" s="50"/>
      <c r="M334" s="50"/>
      <c r="N334" s="50"/>
      <c r="O334" s="50"/>
      <c r="P334" s="50"/>
      <c r="Q334" s="50"/>
      <c r="R334" s="50"/>
      <c r="S334" s="50"/>
    </row>
    <row r="335" spans="1:19" customFormat="1" ht="15" customHeight="1">
      <c r="A335" s="50"/>
      <c r="B335" s="50"/>
      <c r="C335" s="50"/>
      <c r="D335" s="50"/>
      <c r="E335" s="50"/>
      <c r="F335" s="50"/>
      <c r="G335" s="50"/>
      <c r="H335" s="50"/>
      <c r="I335" s="50"/>
      <c r="J335" s="50"/>
      <c r="K335" s="50"/>
      <c r="L335" s="50"/>
      <c r="M335" s="50"/>
      <c r="N335" s="50"/>
      <c r="O335" s="50"/>
      <c r="P335" s="50"/>
      <c r="Q335" s="50"/>
      <c r="R335" s="50"/>
      <c r="S335" s="50"/>
    </row>
    <row r="336" spans="1:19" customFormat="1" ht="15" customHeight="1">
      <c r="A336" s="50"/>
      <c r="B336" s="50"/>
      <c r="C336" s="50"/>
      <c r="D336" s="50"/>
      <c r="E336" s="50"/>
      <c r="F336" s="50"/>
      <c r="G336" s="50"/>
      <c r="H336" s="50"/>
      <c r="I336" s="50"/>
      <c r="J336" s="50"/>
      <c r="K336" s="50"/>
      <c r="L336" s="50"/>
      <c r="M336" s="50"/>
      <c r="N336" s="50"/>
      <c r="O336" s="50"/>
      <c r="P336" s="50"/>
      <c r="Q336" s="50"/>
      <c r="R336" s="50"/>
      <c r="S336" s="50"/>
    </row>
    <row r="337" spans="1:19" customFormat="1" ht="15" customHeight="1">
      <c r="A337" s="50"/>
      <c r="B337" s="50"/>
      <c r="C337" s="50"/>
      <c r="D337" s="50"/>
      <c r="E337" s="50"/>
      <c r="F337" s="50"/>
      <c r="G337" s="50"/>
      <c r="H337" s="50"/>
      <c r="I337" s="50"/>
      <c r="J337" s="50"/>
      <c r="K337" s="50"/>
      <c r="L337" s="50"/>
      <c r="M337" s="50"/>
      <c r="N337" s="50"/>
      <c r="O337" s="50"/>
      <c r="P337" s="50"/>
      <c r="Q337" s="50"/>
      <c r="R337" s="50"/>
      <c r="S337" s="50"/>
    </row>
    <row r="338" spans="1:19" customFormat="1" ht="15" customHeight="1">
      <c r="A338" s="50"/>
      <c r="B338" s="50"/>
      <c r="C338" s="50"/>
      <c r="D338" s="50"/>
      <c r="E338" s="50"/>
      <c r="F338" s="50"/>
      <c r="G338" s="50"/>
      <c r="H338" s="50"/>
      <c r="I338" s="50"/>
      <c r="J338" s="50"/>
      <c r="K338" s="50"/>
      <c r="L338" s="50"/>
      <c r="M338" s="50"/>
      <c r="N338" s="50"/>
      <c r="O338" s="50"/>
      <c r="P338" s="50"/>
      <c r="Q338" s="50"/>
      <c r="R338" s="50"/>
      <c r="S338" s="50"/>
    </row>
    <row r="339" spans="1:19" customFormat="1" ht="15" customHeight="1">
      <c r="A339" s="50"/>
      <c r="B339" s="50"/>
      <c r="C339" s="50"/>
      <c r="D339" s="50"/>
      <c r="E339" s="50"/>
      <c r="F339" s="50"/>
      <c r="G339" s="50"/>
      <c r="H339" s="50"/>
      <c r="I339" s="50"/>
      <c r="J339" s="50"/>
      <c r="K339" s="50"/>
      <c r="L339" s="50"/>
      <c r="M339" s="50"/>
      <c r="N339" s="50"/>
      <c r="O339" s="50"/>
      <c r="P339" s="50"/>
      <c r="Q339" s="50"/>
      <c r="R339" s="50"/>
      <c r="S339" s="50"/>
    </row>
    <row r="340" spans="1:19" customFormat="1" ht="15" customHeight="1">
      <c r="A340" s="50"/>
      <c r="B340" s="50"/>
      <c r="C340" s="50"/>
      <c r="D340" s="50"/>
      <c r="E340" s="50"/>
      <c r="F340" s="50"/>
      <c r="G340" s="50"/>
      <c r="H340" s="50"/>
      <c r="I340" s="50"/>
      <c r="J340" s="50"/>
      <c r="K340" s="50"/>
      <c r="L340" s="50"/>
      <c r="M340" s="50"/>
      <c r="N340" s="50"/>
      <c r="O340" s="50"/>
      <c r="P340" s="50"/>
      <c r="Q340" s="50"/>
      <c r="R340" s="50"/>
      <c r="S340" s="50"/>
    </row>
    <row r="341" spans="1:19" customFormat="1" ht="15" customHeight="1">
      <c r="A341" s="50"/>
      <c r="B341" s="50"/>
      <c r="C341" s="50"/>
      <c r="D341" s="50"/>
      <c r="E341" s="50"/>
      <c r="F341" s="50"/>
      <c r="G341" s="50"/>
      <c r="H341" s="50"/>
      <c r="I341" s="50"/>
      <c r="J341" s="50"/>
      <c r="K341" s="50"/>
      <c r="L341" s="50"/>
      <c r="M341" s="50"/>
      <c r="N341" s="50"/>
      <c r="O341" s="50"/>
      <c r="P341" s="50"/>
      <c r="Q341" s="50"/>
      <c r="R341" s="50"/>
      <c r="S341" s="50"/>
    </row>
    <row r="342" spans="1:19" customFormat="1" ht="15" customHeight="1">
      <c r="A342" s="50"/>
      <c r="B342" s="50"/>
      <c r="C342" s="50"/>
      <c r="D342" s="50"/>
      <c r="E342" s="50"/>
      <c r="F342" s="50"/>
      <c r="G342" s="50"/>
      <c r="H342" s="50"/>
      <c r="I342" s="50"/>
      <c r="J342" s="50"/>
      <c r="K342" s="50"/>
      <c r="L342" s="50"/>
      <c r="M342" s="50"/>
      <c r="N342" s="50"/>
      <c r="O342" s="50"/>
      <c r="P342" s="50"/>
      <c r="Q342" s="50"/>
      <c r="R342" s="50"/>
      <c r="S342" s="50"/>
    </row>
    <row r="343" spans="1:19" customFormat="1" ht="15" customHeight="1">
      <c r="A343" s="50"/>
      <c r="B343" s="50"/>
      <c r="C343" s="50"/>
      <c r="D343" s="50"/>
      <c r="E343" s="50"/>
      <c r="F343" s="50"/>
      <c r="G343" s="50"/>
      <c r="H343" s="50"/>
      <c r="I343" s="50"/>
      <c r="J343" s="50"/>
      <c r="K343" s="50"/>
      <c r="L343" s="50"/>
      <c r="M343" s="50"/>
      <c r="N343" s="50"/>
      <c r="O343" s="50"/>
      <c r="P343" s="50"/>
      <c r="Q343" s="50"/>
      <c r="R343" s="50"/>
      <c r="S343" s="50"/>
    </row>
    <row r="344" spans="1:19" customFormat="1" ht="15" customHeight="1">
      <c r="A344" s="50"/>
      <c r="B344" s="50"/>
      <c r="C344" s="50"/>
      <c r="D344" s="50"/>
      <c r="E344" s="50"/>
      <c r="F344" s="50"/>
      <c r="G344" s="50"/>
      <c r="H344" s="50"/>
      <c r="I344" s="50"/>
      <c r="J344" s="50"/>
      <c r="K344" s="50"/>
      <c r="L344" s="50"/>
      <c r="M344" s="50"/>
      <c r="N344" s="50"/>
      <c r="O344" s="50"/>
      <c r="P344" s="50"/>
      <c r="Q344" s="50"/>
      <c r="R344" s="50"/>
      <c r="S344" s="50"/>
    </row>
    <row r="345" spans="1:19" customFormat="1" ht="15" customHeight="1">
      <c r="A345" s="50"/>
      <c r="B345" s="50"/>
      <c r="C345" s="50"/>
      <c r="D345" s="50"/>
      <c r="E345" s="50"/>
      <c r="F345" s="50"/>
      <c r="G345" s="50"/>
      <c r="H345" s="50"/>
      <c r="I345" s="50"/>
      <c r="J345" s="50"/>
      <c r="K345" s="50"/>
      <c r="L345" s="50"/>
      <c r="M345" s="50"/>
      <c r="N345" s="50"/>
      <c r="O345" s="50"/>
      <c r="P345" s="50"/>
      <c r="Q345" s="50"/>
      <c r="R345" s="50"/>
      <c r="S345" s="50"/>
    </row>
    <row r="346" spans="1:19" customFormat="1" ht="15" customHeight="1">
      <c r="A346" s="50"/>
      <c r="B346" s="50"/>
      <c r="C346" s="50"/>
      <c r="D346" s="50"/>
      <c r="E346" s="50"/>
      <c r="F346" s="50"/>
      <c r="G346" s="50"/>
      <c r="H346" s="50"/>
      <c r="I346" s="50"/>
      <c r="J346" s="50"/>
      <c r="K346" s="50"/>
      <c r="L346" s="50"/>
      <c r="M346" s="50"/>
      <c r="N346" s="50"/>
      <c r="O346" s="50"/>
      <c r="P346" s="50"/>
      <c r="Q346" s="50"/>
      <c r="R346" s="50"/>
      <c r="S346" s="50"/>
    </row>
    <row r="347" spans="1:19" customFormat="1" ht="15" customHeight="1">
      <c r="A347" s="50"/>
      <c r="B347" s="50"/>
      <c r="C347" s="50"/>
      <c r="D347" s="50"/>
      <c r="E347" s="50"/>
      <c r="F347" s="50"/>
      <c r="G347" s="50"/>
      <c r="H347" s="50"/>
      <c r="I347" s="50"/>
      <c r="J347" s="50"/>
      <c r="K347" s="50"/>
      <c r="L347" s="50"/>
      <c r="M347" s="50"/>
      <c r="N347" s="50"/>
      <c r="O347" s="50"/>
      <c r="P347" s="50"/>
      <c r="Q347" s="50"/>
      <c r="R347" s="50"/>
      <c r="S347" s="50"/>
    </row>
    <row r="348" spans="1:19" customFormat="1" ht="15" customHeight="1">
      <c r="A348" s="50"/>
      <c r="B348" s="50"/>
      <c r="C348" s="50"/>
      <c r="D348" s="50"/>
      <c r="E348" s="50"/>
      <c r="F348" s="50"/>
      <c r="G348" s="50"/>
      <c r="H348" s="50"/>
      <c r="I348" s="50"/>
      <c r="J348" s="50"/>
      <c r="K348" s="50"/>
      <c r="L348" s="50"/>
      <c r="M348" s="50"/>
      <c r="N348" s="50"/>
      <c r="O348" s="50"/>
      <c r="P348" s="50"/>
      <c r="Q348" s="50"/>
      <c r="R348" s="50"/>
      <c r="S348" s="50"/>
    </row>
    <row r="349" spans="1:19" customFormat="1" ht="15" customHeight="1">
      <c r="A349" s="50"/>
      <c r="B349" s="50"/>
      <c r="C349" s="50"/>
      <c r="D349" s="50"/>
      <c r="E349" s="50"/>
      <c r="F349" s="50"/>
      <c r="G349" s="50"/>
      <c r="H349" s="50"/>
      <c r="I349" s="50"/>
      <c r="J349" s="50"/>
      <c r="K349" s="50"/>
      <c r="L349" s="50"/>
      <c r="M349" s="50"/>
      <c r="N349" s="50"/>
      <c r="O349" s="50"/>
      <c r="P349" s="50"/>
      <c r="Q349" s="50"/>
      <c r="R349" s="50"/>
      <c r="S349" s="50"/>
    </row>
    <row r="350" spans="1:19" customFormat="1" ht="15" customHeight="1">
      <c r="A350" s="50"/>
      <c r="B350" s="50"/>
      <c r="C350" s="50"/>
      <c r="D350" s="50"/>
      <c r="E350" s="50"/>
      <c r="F350" s="50"/>
      <c r="G350" s="50"/>
      <c r="H350" s="50"/>
      <c r="I350" s="50"/>
      <c r="J350" s="50"/>
      <c r="K350" s="50"/>
      <c r="L350" s="50"/>
      <c r="M350" s="50"/>
      <c r="N350" s="50"/>
      <c r="O350" s="50"/>
      <c r="P350" s="50"/>
      <c r="Q350" s="50"/>
      <c r="R350" s="50"/>
      <c r="S350" s="50"/>
    </row>
    <row r="351" spans="1:19" customFormat="1" ht="15" customHeight="1">
      <c r="A351" s="50"/>
      <c r="B351" s="50"/>
      <c r="C351" s="50"/>
      <c r="D351" s="50"/>
      <c r="E351" s="50"/>
      <c r="F351" s="50"/>
      <c r="G351" s="50"/>
      <c r="H351" s="50"/>
      <c r="I351" s="50"/>
      <c r="J351" s="50"/>
      <c r="K351" s="50"/>
      <c r="L351" s="50"/>
      <c r="M351" s="50"/>
      <c r="N351" s="50"/>
      <c r="O351" s="50"/>
      <c r="P351" s="50"/>
      <c r="Q351" s="50"/>
      <c r="R351" s="50"/>
      <c r="S351" s="50"/>
    </row>
    <row r="352" spans="1:19" customFormat="1" ht="15" customHeight="1">
      <c r="A352" s="50"/>
      <c r="B352" s="50"/>
      <c r="C352" s="50"/>
      <c r="D352" s="50"/>
      <c r="E352" s="50"/>
      <c r="F352" s="50"/>
      <c r="G352" s="50"/>
      <c r="H352" s="50"/>
      <c r="I352" s="50"/>
      <c r="J352" s="50"/>
      <c r="K352" s="50"/>
      <c r="L352" s="50"/>
      <c r="M352" s="50"/>
      <c r="N352" s="50"/>
      <c r="O352" s="50"/>
      <c r="P352" s="50"/>
      <c r="Q352" s="50"/>
      <c r="R352" s="50"/>
      <c r="S352" s="50"/>
    </row>
    <row r="353" spans="1:19" customFormat="1" ht="15" customHeight="1">
      <c r="A353" s="50"/>
      <c r="B353" s="50"/>
      <c r="C353" s="50"/>
      <c r="D353" s="50"/>
      <c r="E353" s="50"/>
      <c r="F353" s="50"/>
      <c r="G353" s="50"/>
      <c r="H353" s="50"/>
      <c r="I353" s="50"/>
      <c r="J353" s="50"/>
      <c r="K353" s="50"/>
      <c r="L353" s="50"/>
      <c r="M353" s="50"/>
      <c r="N353" s="50"/>
      <c r="O353" s="50"/>
      <c r="P353" s="50"/>
      <c r="Q353" s="50"/>
      <c r="R353" s="50"/>
      <c r="S353" s="50"/>
    </row>
    <row r="354" spans="1:19" customFormat="1" ht="15" customHeight="1">
      <c r="A354" s="50"/>
      <c r="B354" s="50"/>
      <c r="C354" s="50"/>
      <c r="D354" s="50"/>
      <c r="E354" s="50"/>
      <c r="F354" s="50"/>
      <c r="G354" s="50"/>
      <c r="H354" s="50"/>
      <c r="I354" s="50"/>
      <c r="J354" s="50"/>
      <c r="K354" s="50"/>
      <c r="L354" s="50"/>
      <c r="M354" s="50"/>
      <c r="N354" s="50"/>
      <c r="O354" s="50"/>
      <c r="P354" s="50"/>
      <c r="Q354" s="50"/>
      <c r="R354" s="50"/>
      <c r="S354" s="50"/>
    </row>
    <row r="355" spans="1:19" customFormat="1" ht="15" customHeight="1">
      <c r="A355" s="50"/>
      <c r="B355" s="50"/>
      <c r="C355" s="50"/>
      <c r="D355" s="50"/>
      <c r="E355" s="50"/>
      <c r="F355" s="50"/>
      <c r="G355" s="50"/>
      <c r="H355" s="50"/>
      <c r="I355" s="50"/>
      <c r="J355" s="50"/>
      <c r="K355" s="50"/>
      <c r="L355" s="50"/>
      <c r="M355" s="50"/>
      <c r="N355" s="50"/>
      <c r="O355" s="50"/>
      <c r="P355" s="50"/>
      <c r="Q355" s="50"/>
      <c r="R355" s="50"/>
      <c r="S355" s="50"/>
    </row>
    <row r="356" spans="1:19" customFormat="1" ht="15" customHeight="1">
      <c r="A356" s="50"/>
      <c r="B356" s="50"/>
      <c r="C356" s="50"/>
      <c r="D356" s="50"/>
      <c r="E356" s="50"/>
      <c r="F356" s="50"/>
      <c r="G356" s="50"/>
      <c r="H356" s="50"/>
      <c r="I356" s="50"/>
      <c r="J356" s="50"/>
      <c r="K356" s="50"/>
      <c r="L356" s="50"/>
      <c r="M356" s="50"/>
      <c r="N356" s="50"/>
      <c r="O356" s="50"/>
      <c r="P356" s="50"/>
      <c r="Q356" s="50"/>
      <c r="R356" s="50"/>
      <c r="S356" s="50"/>
    </row>
    <row r="357" spans="1:19" customFormat="1" ht="15" customHeight="1">
      <c r="A357" s="50"/>
      <c r="B357" s="50"/>
      <c r="C357" s="50"/>
      <c r="D357" s="50"/>
      <c r="E357" s="50"/>
      <c r="F357" s="50"/>
      <c r="G357" s="50"/>
      <c r="H357" s="50"/>
      <c r="I357" s="50"/>
      <c r="J357" s="50"/>
      <c r="K357" s="50"/>
      <c r="L357" s="50"/>
      <c r="M357" s="50"/>
      <c r="N357" s="50"/>
      <c r="O357" s="50"/>
      <c r="P357" s="50"/>
      <c r="Q357" s="50"/>
      <c r="R357" s="50"/>
      <c r="S357" s="50"/>
    </row>
    <row r="358" spans="1:19" customFormat="1" ht="15" customHeight="1">
      <c r="A358" s="50"/>
      <c r="B358" s="50"/>
      <c r="C358" s="50"/>
      <c r="D358" s="50"/>
      <c r="E358" s="50"/>
      <c r="F358" s="50"/>
      <c r="G358" s="50"/>
      <c r="H358" s="50"/>
      <c r="I358" s="50"/>
      <c r="J358" s="50"/>
      <c r="K358" s="50"/>
      <c r="L358" s="50"/>
      <c r="M358" s="50"/>
      <c r="N358" s="50"/>
      <c r="O358" s="50"/>
      <c r="P358" s="50"/>
      <c r="Q358" s="50"/>
      <c r="R358" s="50"/>
      <c r="S358" s="50"/>
    </row>
    <row r="359" spans="1:19" customFormat="1" ht="15" customHeight="1">
      <c r="A359" s="50"/>
      <c r="B359" s="50"/>
      <c r="C359" s="50"/>
      <c r="D359" s="50"/>
      <c r="E359" s="50"/>
      <c r="F359" s="50"/>
      <c r="G359" s="50"/>
      <c r="H359" s="50"/>
      <c r="I359" s="50"/>
      <c r="J359" s="50"/>
      <c r="K359" s="50"/>
      <c r="L359" s="50"/>
      <c r="M359" s="50"/>
      <c r="N359" s="50"/>
      <c r="O359" s="50"/>
      <c r="P359" s="50"/>
      <c r="Q359" s="50"/>
      <c r="R359" s="50"/>
      <c r="S359" s="50"/>
    </row>
    <row r="360" spans="1:19" customFormat="1" ht="15" customHeight="1">
      <c r="A360" s="50"/>
      <c r="B360" s="50"/>
      <c r="C360" s="50"/>
      <c r="D360" s="50"/>
      <c r="E360" s="50"/>
      <c r="F360" s="50"/>
      <c r="G360" s="50"/>
      <c r="H360" s="50"/>
      <c r="I360" s="50"/>
      <c r="J360" s="50"/>
      <c r="K360" s="50"/>
      <c r="L360" s="50"/>
      <c r="M360" s="50"/>
      <c r="N360" s="50"/>
      <c r="O360" s="50"/>
      <c r="P360" s="50"/>
      <c r="Q360" s="50"/>
      <c r="R360" s="50"/>
      <c r="S360" s="50"/>
    </row>
    <row r="361" spans="1:19" customFormat="1" ht="15" customHeight="1">
      <c r="A361" s="50"/>
      <c r="B361" s="50"/>
      <c r="C361" s="50"/>
      <c r="D361" s="50"/>
      <c r="E361" s="50"/>
      <c r="F361" s="50"/>
      <c r="G361" s="50"/>
      <c r="H361" s="50"/>
      <c r="I361" s="50"/>
      <c r="J361" s="50"/>
      <c r="K361" s="50"/>
      <c r="L361" s="50"/>
      <c r="M361" s="50"/>
      <c r="N361" s="50"/>
      <c r="O361" s="50"/>
      <c r="P361" s="50"/>
      <c r="Q361" s="50"/>
      <c r="R361" s="50"/>
      <c r="S361" s="50"/>
    </row>
    <row r="362" spans="1:19" customFormat="1" ht="15" customHeight="1">
      <c r="A362" s="50"/>
      <c r="B362" s="50"/>
      <c r="C362" s="50"/>
      <c r="D362" s="50"/>
      <c r="E362" s="50"/>
      <c r="F362" s="50"/>
      <c r="G362" s="50"/>
      <c r="H362" s="50"/>
      <c r="I362" s="50"/>
      <c r="J362" s="50"/>
      <c r="K362" s="50"/>
      <c r="L362" s="50"/>
      <c r="M362" s="50"/>
      <c r="N362" s="50"/>
      <c r="O362" s="50"/>
      <c r="P362" s="50"/>
      <c r="Q362" s="50"/>
      <c r="R362" s="50"/>
      <c r="S362" s="50"/>
    </row>
    <row r="363" spans="1:19" customFormat="1" ht="15" customHeight="1">
      <c r="A363" s="50"/>
      <c r="B363" s="50"/>
      <c r="C363" s="50"/>
      <c r="D363" s="50"/>
      <c r="E363" s="50"/>
      <c r="F363" s="50"/>
      <c r="G363" s="50"/>
      <c r="H363" s="50"/>
      <c r="I363" s="50"/>
      <c r="J363" s="50"/>
      <c r="K363" s="50"/>
      <c r="L363" s="50"/>
      <c r="M363" s="50"/>
      <c r="N363" s="50"/>
      <c r="O363" s="50"/>
      <c r="P363" s="50"/>
      <c r="Q363" s="50"/>
      <c r="R363" s="50"/>
      <c r="S363" s="50"/>
    </row>
    <row r="364" spans="1:19" customFormat="1" ht="15" customHeight="1">
      <c r="A364" s="50"/>
      <c r="B364" s="50"/>
      <c r="C364" s="50"/>
      <c r="D364" s="50"/>
      <c r="E364" s="50"/>
      <c r="F364" s="50"/>
      <c r="G364" s="50"/>
      <c r="H364" s="50"/>
      <c r="I364" s="50"/>
      <c r="J364" s="50"/>
      <c r="K364" s="50"/>
      <c r="L364" s="50"/>
      <c r="M364" s="50"/>
      <c r="N364" s="50"/>
      <c r="O364" s="50"/>
      <c r="P364" s="50"/>
      <c r="Q364" s="50"/>
      <c r="R364" s="50"/>
      <c r="S364" s="50"/>
    </row>
    <row r="365" spans="1:19" customFormat="1" ht="15" customHeight="1">
      <c r="A365" s="50"/>
      <c r="B365" s="50"/>
      <c r="C365" s="50"/>
      <c r="D365" s="50"/>
      <c r="E365" s="50"/>
      <c r="F365" s="50"/>
      <c r="G365" s="50"/>
      <c r="H365" s="50"/>
      <c r="I365" s="50"/>
      <c r="J365" s="50"/>
      <c r="K365" s="50"/>
      <c r="L365" s="50"/>
      <c r="M365" s="50"/>
      <c r="N365" s="50"/>
      <c r="O365" s="50"/>
      <c r="P365" s="50"/>
      <c r="Q365" s="50"/>
      <c r="R365" s="50"/>
      <c r="S365" s="50"/>
    </row>
    <row r="366" spans="1:19" customFormat="1" ht="15" customHeight="1">
      <c r="A366" s="50"/>
      <c r="B366" s="50"/>
      <c r="C366" s="50"/>
      <c r="D366" s="50"/>
      <c r="E366" s="50"/>
      <c r="F366" s="50"/>
      <c r="G366" s="50"/>
      <c r="H366" s="50"/>
      <c r="I366" s="50"/>
      <c r="J366" s="50"/>
      <c r="K366" s="50"/>
      <c r="L366" s="50"/>
      <c r="M366" s="50"/>
      <c r="N366" s="50"/>
      <c r="O366" s="50"/>
      <c r="P366" s="50"/>
      <c r="Q366" s="50"/>
      <c r="R366" s="50"/>
      <c r="S366" s="50"/>
    </row>
    <row r="367" spans="1:19" customFormat="1" ht="15" customHeight="1">
      <c r="A367" s="50"/>
      <c r="B367" s="50"/>
      <c r="C367" s="50"/>
      <c r="D367" s="50"/>
      <c r="E367" s="50"/>
      <c r="F367" s="50"/>
      <c r="G367" s="50"/>
      <c r="H367" s="50"/>
      <c r="I367" s="50"/>
      <c r="J367" s="50"/>
      <c r="K367" s="50"/>
      <c r="L367" s="50"/>
      <c r="M367" s="50"/>
      <c r="N367" s="50"/>
      <c r="O367" s="50"/>
      <c r="P367" s="50"/>
      <c r="Q367" s="50"/>
      <c r="R367" s="50"/>
      <c r="S367" s="50"/>
    </row>
    <row r="368" spans="1:19" customFormat="1" ht="15" customHeight="1">
      <c r="A368" s="50"/>
      <c r="B368" s="50"/>
      <c r="C368" s="50"/>
      <c r="D368" s="50"/>
      <c r="E368" s="50"/>
      <c r="F368" s="50"/>
      <c r="G368" s="50"/>
      <c r="H368" s="50"/>
      <c r="I368" s="50"/>
      <c r="J368" s="50"/>
      <c r="K368" s="50"/>
      <c r="L368" s="50"/>
      <c r="M368" s="50"/>
      <c r="N368" s="50"/>
      <c r="O368" s="50"/>
      <c r="P368" s="50"/>
      <c r="Q368" s="50"/>
      <c r="R368" s="50"/>
      <c r="S368" s="50"/>
    </row>
    <row r="369" spans="1:19" customFormat="1" ht="15" customHeight="1">
      <c r="A369" s="50"/>
      <c r="B369" s="50"/>
      <c r="C369" s="50"/>
      <c r="D369" s="50"/>
      <c r="E369" s="50"/>
      <c r="F369" s="50"/>
      <c r="G369" s="50"/>
      <c r="H369" s="50"/>
      <c r="I369" s="50"/>
      <c r="J369" s="50"/>
      <c r="K369" s="50"/>
      <c r="L369" s="50"/>
      <c r="M369" s="50"/>
      <c r="N369" s="50"/>
      <c r="O369" s="50"/>
      <c r="P369" s="50"/>
      <c r="Q369" s="50"/>
      <c r="R369" s="50"/>
      <c r="S369" s="50"/>
    </row>
    <row r="370" spans="1:19" customFormat="1" ht="15" customHeight="1">
      <c r="A370" s="50"/>
      <c r="B370" s="50"/>
      <c r="C370" s="50"/>
      <c r="D370" s="50"/>
      <c r="E370" s="50"/>
      <c r="F370" s="50"/>
      <c r="G370" s="50"/>
      <c r="H370" s="50"/>
      <c r="I370" s="50"/>
      <c r="J370" s="50"/>
      <c r="K370" s="50"/>
      <c r="L370" s="50"/>
      <c r="M370" s="50"/>
      <c r="N370" s="50"/>
      <c r="O370" s="50"/>
      <c r="P370" s="50"/>
      <c r="Q370" s="50"/>
      <c r="R370" s="50"/>
      <c r="S370" s="50"/>
    </row>
    <row r="371" spans="1:19" customFormat="1" ht="15" customHeight="1">
      <c r="A371" s="50"/>
      <c r="B371" s="50"/>
      <c r="C371" s="50"/>
      <c r="D371" s="50"/>
      <c r="E371" s="50"/>
      <c r="F371" s="50"/>
      <c r="G371" s="50"/>
      <c r="H371" s="50"/>
      <c r="I371" s="50"/>
      <c r="J371" s="50"/>
      <c r="K371" s="50"/>
      <c r="L371" s="50"/>
      <c r="M371" s="50"/>
      <c r="N371" s="50"/>
      <c r="O371" s="50"/>
      <c r="P371" s="50"/>
      <c r="Q371" s="50"/>
      <c r="R371" s="50"/>
      <c r="S371" s="50"/>
    </row>
    <row r="372" spans="1:19" customFormat="1" ht="15" customHeight="1">
      <c r="A372" s="50"/>
      <c r="B372" s="50"/>
      <c r="C372" s="50"/>
      <c r="D372" s="50"/>
      <c r="E372" s="50"/>
      <c r="F372" s="50"/>
      <c r="G372" s="50"/>
      <c r="H372" s="50"/>
      <c r="I372" s="50"/>
      <c r="J372" s="50"/>
      <c r="K372" s="50"/>
      <c r="L372" s="50"/>
      <c r="M372" s="50"/>
      <c r="N372" s="50"/>
      <c r="O372" s="50"/>
      <c r="P372" s="50"/>
      <c r="Q372" s="50"/>
      <c r="R372" s="50"/>
      <c r="S372" s="50"/>
    </row>
    <row r="373" spans="1:19" customFormat="1" ht="15" customHeight="1">
      <c r="A373" s="50"/>
      <c r="B373" s="50"/>
      <c r="C373" s="50"/>
      <c r="D373" s="50"/>
      <c r="E373" s="50"/>
      <c r="F373" s="50"/>
      <c r="G373" s="50"/>
      <c r="H373" s="50"/>
      <c r="I373" s="50"/>
      <c r="J373" s="50"/>
      <c r="K373" s="50"/>
      <c r="L373" s="50"/>
      <c r="M373" s="50"/>
      <c r="N373" s="50"/>
      <c r="O373" s="50"/>
      <c r="P373" s="50"/>
      <c r="Q373" s="50"/>
      <c r="R373" s="50"/>
      <c r="S373" s="50"/>
    </row>
    <row r="374" spans="1:19" customFormat="1" ht="15" customHeight="1">
      <c r="A374" s="50"/>
      <c r="B374" s="50"/>
      <c r="C374" s="50"/>
      <c r="D374" s="50"/>
      <c r="E374" s="50"/>
      <c r="F374" s="50"/>
      <c r="G374" s="50"/>
      <c r="H374" s="50"/>
      <c r="I374" s="50"/>
      <c r="J374" s="50"/>
      <c r="K374" s="50"/>
      <c r="L374" s="50"/>
      <c r="M374" s="50"/>
      <c r="N374" s="50"/>
      <c r="O374" s="50"/>
      <c r="P374" s="50"/>
      <c r="Q374" s="50"/>
      <c r="R374" s="50"/>
      <c r="S374" s="50"/>
    </row>
    <row r="375" spans="1:19" customFormat="1" ht="15" customHeight="1">
      <c r="A375" s="50"/>
      <c r="B375" s="50"/>
      <c r="C375" s="50"/>
      <c r="D375" s="50"/>
      <c r="E375" s="50"/>
      <c r="F375" s="50"/>
      <c r="G375" s="50"/>
      <c r="H375" s="50"/>
      <c r="I375" s="50"/>
      <c r="J375" s="50"/>
      <c r="K375" s="50"/>
      <c r="L375" s="50"/>
      <c r="M375" s="50"/>
      <c r="N375" s="50"/>
      <c r="O375" s="50"/>
      <c r="P375" s="50"/>
      <c r="Q375" s="50"/>
      <c r="R375" s="50"/>
      <c r="S375" s="50"/>
    </row>
    <row r="376" spans="1:19" customFormat="1" ht="15" customHeight="1">
      <c r="A376" s="50"/>
      <c r="B376" s="50"/>
      <c r="C376" s="50"/>
      <c r="D376" s="50"/>
      <c r="E376" s="50"/>
      <c r="F376" s="50"/>
      <c r="G376" s="50"/>
      <c r="H376" s="50"/>
      <c r="I376" s="50"/>
      <c r="J376" s="50"/>
      <c r="K376" s="50"/>
      <c r="L376" s="50"/>
      <c r="M376" s="50"/>
      <c r="N376" s="50"/>
      <c r="O376" s="50"/>
      <c r="P376" s="50"/>
      <c r="Q376" s="50"/>
      <c r="R376" s="50"/>
      <c r="S376" s="50"/>
    </row>
    <row r="377" spans="1:19" customFormat="1" ht="15" customHeight="1">
      <c r="A377" s="50"/>
      <c r="B377" s="50"/>
      <c r="C377" s="50"/>
      <c r="D377" s="50"/>
      <c r="E377" s="50"/>
      <c r="F377" s="50"/>
      <c r="G377" s="50"/>
      <c r="H377" s="50"/>
      <c r="I377" s="50"/>
      <c r="J377" s="50"/>
      <c r="K377" s="50"/>
      <c r="L377" s="50"/>
      <c r="M377" s="50"/>
      <c r="N377" s="50"/>
      <c r="O377" s="50"/>
      <c r="P377" s="50"/>
      <c r="Q377" s="50"/>
      <c r="R377" s="50"/>
      <c r="S377" s="50"/>
    </row>
    <row r="378" spans="1:19" customFormat="1" ht="15" customHeight="1">
      <c r="A378" s="50"/>
      <c r="B378" s="50"/>
      <c r="C378" s="50"/>
      <c r="D378" s="50"/>
      <c r="E378" s="50"/>
      <c r="F378" s="50"/>
      <c r="G378" s="50"/>
      <c r="H378" s="50"/>
      <c r="I378" s="50"/>
      <c r="J378" s="50"/>
      <c r="K378" s="50"/>
      <c r="L378" s="50"/>
      <c r="M378" s="50"/>
      <c r="N378" s="50"/>
      <c r="O378" s="50"/>
      <c r="P378" s="50"/>
      <c r="Q378" s="50"/>
      <c r="R378" s="50"/>
      <c r="S378" s="50"/>
    </row>
    <row r="379" spans="1:19" customFormat="1" ht="15" customHeight="1">
      <c r="A379" s="50"/>
      <c r="B379" s="50"/>
      <c r="C379" s="50"/>
      <c r="D379" s="50"/>
      <c r="E379" s="50"/>
      <c r="F379" s="50"/>
      <c r="G379" s="50"/>
      <c r="H379" s="50"/>
      <c r="I379" s="50"/>
      <c r="J379" s="50"/>
      <c r="K379" s="50"/>
      <c r="L379" s="50"/>
      <c r="M379" s="50"/>
      <c r="N379" s="50"/>
      <c r="O379" s="50"/>
      <c r="P379" s="50"/>
      <c r="Q379" s="50"/>
      <c r="R379" s="50"/>
      <c r="S379" s="50"/>
    </row>
    <row r="380" spans="1:19" customFormat="1" ht="15" customHeight="1">
      <c r="A380" s="50"/>
      <c r="B380" s="50"/>
      <c r="C380" s="50"/>
      <c r="D380" s="50"/>
      <c r="E380" s="50"/>
      <c r="F380" s="50"/>
      <c r="G380" s="50"/>
      <c r="H380" s="50"/>
      <c r="I380" s="50"/>
      <c r="J380" s="50"/>
      <c r="K380" s="50"/>
      <c r="L380" s="50"/>
      <c r="M380" s="50"/>
      <c r="N380" s="50"/>
      <c r="O380" s="50"/>
      <c r="P380" s="50"/>
      <c r="Q380" s="50"/>
      <c r="R380" s="50"/>
      <c r="S380" s="50"/>
    </row>
    <row r="381" spans="1:19" customFormat="1" ht="15" customHeight="1">
      <c r="A381" s="50"/>
      <c r="B381" s="50"/>
      <c r="C381" s="50"/>
      <c r="D381" s="50"/>
      <c r="E381" s="50"/>
      <c r="F381" s="50"/>
      <c r="G381" s="50"/>
      <c r="H381" s="50"/>
      <c r="I381" s="50"/>
      <c r="J381" s="50"/>
      <c r="K381" s="50"/>
      <c r="L381" s="50"/>
      <c r="M381" s="50"/>
      <c r="N381" s="50"/>
      <c r="O381" s="50"/>
      <c r="P381" s="50"/>
      <c r="Q381" s="50"/>
      <c r="R381" s="50"/>
      <c r="S381" s="50"/>
    </row>
    <row r="382" spans="1:19" customFormat="1" ht="15" customHeight="1">
      <c r="A382" s="50"/>
      <c r="B382" s="50"/>
      <c r="C382" s="50"/>
      <c r="D382" s="50"/>
      <c r="E382" s="50"/>
      <c r="F382" s="50"/>
      <c r="G382" s="50"/>
      <c r="H382" s="50"/>
      <c r="I382" s="50"/>
      <c r="J382" s="50"/>
      <c r="K382" s="50"/>
      <c r="L382" s="50"/>
      <c r="M382" s="50"/>
      <c r="N382" s="50"/>
      <c r="O382" s="50"/>
      <c r="P382" s="50"/>
      <c r="Q382" s="50"/>
      <c r="R382" s="50"/>
      <c r="S382" s="50"/>
    </row>
    <row r="383" spans="1:19" customFormat="1" ht="15" customHeight="1">
      <c r="A383" s="50"/>
      <c r="B383" s="50"/>
      <c r="C383" s="50"/>
      <c r="D383" s="50"/>
      <c r="E383" s="50"/>
      <c r="F383" s="50"/>
      <c r="G383" s="50"/>
      <c r="H383" s="50"/>
      <c r="I383" s="50"/>
      <c r="J383" s="50"/>
      <c r="K383" s="50"/>
      <c r="L383" s="50"/>
      <c r="M383" s="50"/>
      <c r="N383" s="50"/>
      <c r="O383" s="50"/>
      <c r="P383" s="50"/>
      <c r="Q383" s="50"/>
      <c r="R383" s="50"/>
      <c r="S383" s="50"/>
    </row>
    <row r="384" spans="1:19" customFormat="1" ht="15" customHeight="1">
      <c r="A384" s="50"/>
      <c r="B384" s="50"/>
      <c r="C384" s="50"/>
      <c r="D384" s="50"/>
      <c r="E384" s="50"/>
      <c r="F384" s="50"/>
      <c r="G384" s="50"/>
      <c r="H384" s="50"/>
      <c r="I384" s="50"/>
      <c r="J384" s="50"/>
      <c r="K384" s="50"/>
      <c r="L384" s="50"/>
      <c r="M384" s="50"/>
      <c r="N384" s="50"/>
      <c r="O384" s="50"/>
      <c r="P384" s="50"/>
      <c r="Q384" s="50"/>
      <c r="R384" s="50"/>
      <c r="S384" s="50"/>
    </row>
    <row r="385" spans="1:19" customFormat="1" ht="15" customHeight="1">
      <c r="A385" s="50"/>
      <c r="B385" s="50"/>
      <c r="C385" s="50"/>
      <c r="D385" s="50"/>
      <c r="E385" s="50"/>
      <c r="F385" s="50"/>
      <c r="G385" s="50"/>
      <c r="H385" s="50"/>
      <c r="I385" s="50"/>
      <c r="J385" s="50"/>
      <c r="K385" s="50"/>
      <c r="L385" s="50"/>
      <c r="M385" s="50"/>
      <c r="N385" s="50"/>
      <c r="O385" s="50"/>
      <c r="P385" s="50"/>
      <c r="Q385" s="50"/>
      <c r="R385" s="50"/>
      <c r="S385" s="50"/>
    </row>
    <row r="386" spans="1:19" customFormat="1" ht="15" customHeight="1">
      <c r="A386" s="50"/>
      <c r="B386" s="50"/>
      <c r="C386" s="50"/>
      <c r="D386" s="50"/>
      <c r="E386" s="50"/>
      <c r="F386" s="50"/>
      <c r="G386" s="50"/>
      <c r="H386" s="50"/>
      <c r="I386" s="50"/>
      <c r="J386" s="50"/>
      <c r="K386" s="50"/>
      <c r="L386" s="50"/>
      <c r="M386" s="50"/>
      <c r="N386" s="50"/>
      <c r="O386" s="50"/>
      <c r="P386" s="50"/>
      <c r="Q386" s="50"/>
      <c r="R386" s="50"/>
      <c r="S386" s="50"/>
    </row>
    <row r="387" spans="1:19" customFormat="1" ht="15" customHeight="1">
      <c r="A387" s="50"/>
      <c r="B387" s="50"/>
      <c r="C387" s="50"/>
      <c r="D387" s="50"/>
      <c r="E387" s="50"/>
      <c r="F387" s="50"/>
      <c r="G387" s="50"/>
      <c r="H387" s="50"/>
      <c r="I387" s="50"/>
      <c r="J387" s="50"/>
      <c r="K387" s="50"/>
      <c r="L387" s="50"/>
      <c r="M387" s="50"/>
      <c r="N387" s="50"/>
      <c r="O387" s="50"/>
      <c r="P387" s="50"/>
      <c r="Q387" s="50"/>
      <c r="R387" s="50"/>
      <c r="S387" s="50"/>
    </row>
    <row r="388" spans="1:19" customFormat="1" ht="15" customHeight="1">
      <c r="A388" s="50"/>
      <c r="B388" s="50"/>
      <c r="C388" s="50"/>
      <c r="D388" s="50"/>
      <c r="E388" s="50"/>
      <c r="F388" s="50"/>
      <c r="G388" s="50"/>
      <c r="H388" s="50"/>
      <c r="I388" s="50"/>
      <c r="J388" s="50"/>
      <c r="K388" s="50"/>
      <c r="L388" s="50"/>
      <c r="M388" s="50"/>
      <c r="N388" s="50"/>
      <c r="O388" s="50"/>
      <c r="P388" s="50"/>
      <c r="Q388" s="50"/>
      <c r="R388" s="50"/>
      <c r="S388" s="50"/>
    </row>
    <row r="389" spans="1:19" customFormat="1" ht="15" customHeight="1">
      <c r="A389" s="50"/>
      <c r="B389" s="50"/>
      <c r="C389" s="50"/>
      <c r="D389" s="50"/>
      <c r="E389" s="50"/>
      <c r="F389" s="50"/>
      <c r="G389" s="50"/>
      <c r="H389" s="50"/>
      <c r="I389" s="50"/>
      <c r="J389" s="50"/>
      <c r="K389" s="50"/>
      <c r="L389" s="50"/>
      <c r="M389" s="50"/>
      <c r="N389" s="50"/>
      <c r="O389" s="50"/>
      <c r="P389" s="50"/>
      <c r="Q389" s="50"/>
      <c r="R389" s="50"/>
      <c r="S389" s="50"/>
    </row>
    <row r="390" spans="1:19" customFormat="1" ht="15" customHeight="1">
      <c r="A390" s="50"/>
      <c r="B390" s="50"/>
      <c r="C390" s="50"/>
      <c r="D390" s="50"/>
      <c r="E390" s="50"/>
      <c r="F390" s="50"/>
      <c r="G390" s="50"/>
      <c r="H390" s="50"/>
      <c r="I390" s="50"/>
      <c r="J390" s="50"/>
      <c r="K390" s="50"/>
      <c r="L390" s="50"/>
      <c r="M390" s="50"/>
      <c r="N390" s="50"/>
      <c r="O390" s="50"/>
      <c r="P390" s="50"/>
      <c r="Q390" s="50"/>
      <c r="R390" s="50"/>
      <c r="S390" s="50"/>
    </row>
    <row r="391" spans="1:19" customFormat="1" ht="15" customHeight="1">
      <c r="A391" s="50"/>
      <c r="B391" s="50"/>
      <c r="C391" s="50"/>
      <c r="D391" s="50"/>
      <c r="E391" s="50"/>
      <c r="F391" s="50"/>
      <c r="G391" s="50"/>
      <c r="H391" s="50"/>
      <c r="I391" s="50"/>
      <c r="J391" s="50"/>
      <c r="K391" s="50"/>
      <c r="L391" s="50"/>
      <c r="M391" s="50"/>
      <c r="N391" s="50"/>
      <c r="O391" s="50"/>
      <c r="P391" s="50"/>
      <c r="Q391" s="50"/>
      <c r="R391" s="50"/>
      <c r="S391" s="50"/>
    </row>
    <row r="392" spans="1:19" customFormat="1" ht="15" customHeight="1">
      <c r="A392" s="50"/>
      <c r="B392" s="50"/>
      <c r="C392" s="50"/>
      <c r="D392" s="50"/>
      <c r="E392" s="50"/>
      <c r="F392" s="50"/>
      <c r="G392" s="50"/>
      <c r="H392" s="50"/>
      <c r="I392" s="50"/>
      <c r="J392" s="50"/>
      <c r="K392" s="50"/>
      <c r="L392" s="50"/>
      <c r="M392" s="50"/>
      <c r="N392" s="50"/>
      <c r="O392" s="50"/>
      <c r="P392" s="50"/>
      <c r="Q392" s="50"/>
      <c r="R392" s="50"/>
      <c r="S392" s="50"/>
    </row>
    <row r="393" spans="1:19" customFormat="1" ht="15" customHeight="1">
      <c r="A393" s="50"/>
      <c r="B393" s="50"/>
      <c r="C393" s="50"/>
      <c r="D393" s="50"/>
      <c r="E393" s="50"/>
      <c r="F393" s="50"/>
      <c r="G393" s="50"/>
      <c r="H393" s="50"/>
      <c r="I393" s="50"/>
      <c r="J393" s="50"/>
      <c r="K393" s="50"/>
      <c r="L393" s="50"/>
      <c r="M393" s="50"/>
      <c r="N393" s="50"/>
      <c r="O393" s="50"/>
      <c r="P393" s="50"/>
      <c r="Q393" s="50"/>
      <c r="R393" s="50"/>
      <c r="S393" s="50"/>
    </row>
    <row r="394" spans="1:19" customFormat="1" ht="15" customHeight="1">
      <c r="A394" s="50"/>
      <c r="B394" s="50"/>
      <c r="C394" s="50"/>
      <c r="D394" s="50"/>
      <c r="E394" s="50"/>
      <c r="F394" s="50"/>
      <c r="G394" s="50"/>
      <c r="H394" s="50"/>
      <c r="I394" s="50"/>
      <c r="J394" s="50"/>
      <c r="K394" s="50"/>
      <c r="L394" s="50"/>
      <c r="M394" s="50"/>
      <c r="N394" s="50"/>
      <c r="O394" s="50"/>
      <c r="P394" s="50"/>
      <c r="Q394" s="50"/>
      <c r="R394" s="50"/>
      <c r="S394" s="50"/>
    </row>
    <row r="395" spans="1:19" customFormat="1" ht="15" customHeight="1">
      <c r="A395" s="50"/>
      <c r="B395" s="50"/>
      <c r="C395" s="50"/>
      <c r="D395" s="50"/>
      <c r="E395" s="50"/>
      <c r="F395" s="50"/>
      <c r="G395" s="50"/>
      <c r="H395" s="50"/>
      <c r="I395" s="50"/>
      <c r="J395" s="50"/>
      <c r="K395" s="50"/>
      <c r="L395" s="50"/>
      <c r="M395" s="50"/>
      <c r="N395" s="50"/>
      <c r="O395" s="50"/>
      <c r="P395" s="50"/>
      <c r="Q395" s="50"/>
      <c r="R395" s="50"/>
      <c r="S395" s="50"/>
    </row>
    <row r="396" spans="1:19" customFormat="1" ht="15" customHeight="1">
      <c r="A396" s="50"/>
      <c r="B396" s="50"/>
      <c r="C396" s="50"/>
      <c r="D396" s="50"/>
      <c r="E396" s="50"/>
      <c r="F396" s="50"/>
      <c r="G396" s="50"/>
      <c r="H396" s="50"/>
      <c r="I396" s="50"/>
      <c r="J396" s="50"/>
      <c r="K396" s="50"/>
      <c r="L396" s="50"/>
      <c r="M396" s="50"/>
      <c r="N396" s="50"/>
      <c r="O396" s="50"/>
      <c r="P396" s="50"/>
      <c r="Q396" s="50"/>
      <c r="R396" s="50"/>
      <c r="S396" s="50"/>
    </row>
    <row r="397" spans="1:19" customFormat="1" ht="15" customHeight="1">
      <c r="A397" s="50"/>
      <c r="B397" s="50"/>
      <c r="C397" s="50"/>
      <c r="D397" s="50"/>
      <c r="E397" s="50"/>
      <c r="F397" s="50"/>
      <c r="G397" s="50"/>
      <c r="H397" s="50"/>
      <c r="I397" s="50"/>
      <c r="J397" s="50"/>
      <c r="K397" s="50"/>
      <c r="L397" s="50"/>
      <c r="M397" s="50"/>
      <c r="N397" s="50"/>
      <c r="O397" s="50"/>
      <c r="P397" s="50"/>
      <c r="Q397" s="50"/>
      <c r="R397" s="50"/>
      <c r="S397" s="50"/>
    </row>
    <row r="398" spans="1:19" customFormat="1" ht="15" customHeight="1">
      <c r="A398" s="50"/>
      <c r="B398" s="50"/>
      <c r="C398" s="50"/>
      <c r="D398" s="50"/>
      <c r="E398" s="50"/>
      <c r="F398" s="50"/>
      <c r="G398" s="50"/>
      <c r="H398" s="50"/>
      <c r="I398" s="50"/>
      <c r="J398" s="50"/>
      <c r="K398" s="50"/>
      <c r="L398" s="50"/>
      <c r="M398" s="50"/>
      <c r="N398" s="50"/>
      <c r="O398" s="50"/>
      <c r="P398" s="50"/>
      <c r="Q398" s="50"/>
      <c r="R398" s="50"/>
      <c r="S398" s="50"/>
    </row>
    <row r="399" spans="1:19" customFormat="1" ht="15" customHeight="1">
      <c r="A399" s="50"/>
      <c r="B399" s="50"/>
      <c r="C399" s="50"/>
      <c r="D399" s="50"/>
      <c r="E399" s="50"/>
      <c r="F399" s="50"/>
      <c r="G399" s="50"/>
      <c r="H399" s="50"/>
      <c r="I399" s="50"/>
      <c r="J399" s="50"/>
      <c r="K399" s="50"/>
      <c r="L399" s="50"/>
      <c r="M399" s="50"/>
      <c r="N399" s="50"/>
      <c r="O399" s="50"/>
      <c r="P399" s="50"/>
      <c r="Q399" s="50"/>
      <c r="R399" s="50"/>
      <c r="S399" s="50"/>
    </row>
    <row r="400" spans="1:19" customFormat="1" ht="15" customHeight="1">
      <c r="A400" s="50"/>
      <c r="B400" s="50"/>
      <c r="C400" s="50"/>
      <c r="D400" s="50"/>
      <c r="E400" s="50"/>
      <c r="F400" s="50"/>
      <c r="G400" s="50"/>
      <c r="H400" s="50"/>
      <c r="I400" s="50"/>
      <c r="J400" s="50"/>
      <c r="K400" s="50"/>
      <c r="L400" s="50"/>
      <c r="M400" s="50"/>
      <c r="N400" s="50"/>
      <c r="O400" s="50"/>
      <c r="P400" s="50"/>
      <c r="Q400" s="50"/>
      <c r="R400" s="50"/>
      <c r="S400" s="50"/>
    </row>
    <row r="401" spans="1:19" customFormat="1" ht="15" customHeight="1">
      <c r="A401" s="50"/>
      <c r="B401" s="50"/>
      <c r="C401" s="50"/>
      <c r="D401" s="50"/>
      <c r="E401" s="50"/>
      <c r="F401" s="50"/>
      <c r="G401" s="50"/>
      <c r="H401" s="50"/>
      <c r="I401" s="50"/>
      <c r="J401" s="50"/>
      <c r="K401" s="50"/>
      <c r="L401" s="50"/>
      <c r="M401" s="50"/>
      <c r="N401" s="50"/>
      <c r="O401" s="50"/>
      <c r="P401" s="50"/>
      <c r="Q401" s="50"/>
      <c r="R401" s="50"/>
      <c r="S401" s="50"/>
    </row>
    <row r="402" spans="1:19" customFormat="1" ht="15" customHeight="1">
      <c r="A402" s="50"/>
      <c r="B402" s="50"/>
      <c r="C402" s="50"/>
      <c r="D402" s="50"/>
      <c r="E402" s="50"/>
      <c r="F402" s="50"/>
      <c r="G402" s="50"/>
      <c r="H402" s="50"/>
      <c r="I402" s="50"/>
      <c r="J402" s="50"/>
      <c r="K402" s="50"/>
      <c r="L402" s="50"/>
      <c r="M402" s="50"/>
      <c r="N402" s="50"/>
      <c r="O402" s="50"/>
      <c r="P402" s="50"/>
      <c r="Q402" s="50"/>
      <c r="R402" s="50"/>
      <c r="S402" s="50"/>
    </row>
    <row r="403" spans="1:19" customFormat="1" ht="15" customHeight="1">
      <c r="A403" s="50"/>
      <c r="B403" s="50"/>
      <c r="C403" s="50"/>
      <c r="D403" s="50"/>
      <c r="E403" s="50"/>
      <c r="F403" s="50"/>
      <c r="G403" s="50"/>
      <c r="H403" s="50"/>
      <c r="I403" s="50"/>
      <c r="J403" s="50"/>
      <c r="K403" s="50"/>
      <c r="L403" s="50"/>
      <c r="M403" s="50"/>
      <c r="N403" s="50"/>
      <c r="O403" s="50"/>
      <c r="P403" s="50"/>
      <c r="Q403" s="50"/>
      <c r="R403" s="50"/>
      <c r="S403" s="50"/>
    </row>
    <row r="404" spans="1:19" customFormat="1" ht="15" customHeight="1">
      <c r="A404" s="50"/>
      <c r="B404" s="50"/>
      <c r="C404" s="50"/>
      <c r="D404" s="50"/>
      <c r="E404" s="50"/>
      <c r="F404" s="50"/>
      <c r="G404" s="50"/>
      <c r="H404" s="50"/>
      <c r="I404" s="50"/>
      <c r="J404" s="50"/>
      <c r="K404" s="50"/>
      <c r="L404" s="50"/>
      <c r="M404" s="50"/>
      <c r="N404" s="50"/>
      <c r="O404" s="50"/>
      <c r="P404" s="50"/>
      <c r="Q404" s="50"/>
      <c r="R404" s="50"/>
      <c r="S404" s="50"/>
    </row>
    <row r="405" spans="1:19" customFormat="1" ht="15" customHeight="1">
      <c r="A405" s="50"/>
      <c r="B405" s="50"/>
      <c r="C405" s="50"/>
      <c r="D405" s="50"/>
      <c r="E405" s="50"/>
      <c r="F405" s="50"/>
      <c r="G405" s="50"/>
      <c r="H405" s="50"/>
      <c r="I405" s="50"/>
      <c r="J405" s="50"/>
      <c r="K405" s="50"/>
      <c r="L405" s="50"/>
      <c r="M405" s="50"/>
      <c r="N405" s="50"/>
      <c r="O405" s="50"/>
      <c r="P405" s="50"/>
      <c r="Q405" s="50"/>
      <c r="R405" s="50"/>
      <c r="S405" s="50"/>
    </row>
    <row r="406" spans="1:19" customFormat="1" ht="15" customHeight="1">
      <c r="A406" s="50"/>
      <c r="B406" s="50"/>
      <c r="C406" s="50"/>
      <c r="D406" s="50"/>
      <c r="E406" s="50"/>
      <c r="F406" s="50"/>
      <c r="G406" s="50"/>
      <c r="H406" s="50"/>
      <c r="I406" s="50"/>
      <c r="J406" s="50"/>
      <c r="K406" s="50"/>
      <c r="L406" s="50"/>
      <c r="M406" s="50"/>
      <c r="N406" s="50"/>
      <c r="O406" s="50"/>
      <c r="P406" s="50"/>
      <c r="Q406" s="50"/>
      <c r="R406" s="50"/>
      <c r="S406" s="50"/>
    </row>
    <row r="407" spans="1:19" customFormat="1" ht="15" customHeight="1">
      <c r="A407" s="50"/>
      <c r="B407" s="50"/>
      <c r="C407" s="50"/>
      <c r="D407" s="50"/>
      <c r="E407" s="50"/>
      <c r="F407" s="50"/>
      <c r="G407" s="50"/>
      <c r="H407" s="50"/>
      <c r="I407" s="50"/>
      <c r="J407" s="50"/>
      <c r="K407" s="50"/>
      <c r="L407" s="50"/>
      <c r="M407" s="50"/>
      <c r="N407" s="50"/>
      <c r="O407" s="50"/>
      <c r="P407" s="50"/>
      <c r="Q407" s="50"/>
      <c r="R407" s="50"/>
      <c r="S407" s="50"/>
    </row>
    <row r="408" spans="1:19" customFormat="1" ht="15" customHeight="1">
      <c r="A408" s="50"/>
      <c r="B408" s="50"/>
      <c r="C408" s="50"/>
      <c r="D408" s="50"/>
      <c r="E408" s="50"/>
      <c r="F408" s="50"/>
      <c r="G408" s="50"/>
      <c r="H408" s="50"/>
      <c r="I408" s="50"/>
      <c r="J408" s="50"/>
      <c r="K408" s="50"/>
      <c r="L408" s="50"/>
      <c r="M408" s="50"/>
      <c r="N408" s="50"/>
      <c r="O408" s="50"/>
      <c r="P408" s="50"/>
      <c r="Q408" s="50"/>
      <c r="R408" s="50"/>
      <c r="S408" s="50"/>
    </row>
    <row r="409" spans="1:19" customFormat="1" ht="15" customHeight="1">
      <c r="A409" s="50"/>
      <c r="B409" s="50"/>
      <c r="C409" s="50"/>
      <c r="D409" s="50"/>
      <c r="E409" s="50"/>
      <c r="F409" s="50"/>
      <c r="G409" s="50"/>
      <c r="H409" s="50"/>
      <c r="I409" s="50"/>
      <c r="J409" s="50"/>
      <c r="K409" s="50"/>
      <c r="L409" s="50"/>
      <c r="M409" s="50"/>
      <c r="N409" s="50"/>
      <c r="O409" s="50"/>
      <c r="P409" s="50"/>
      <c r="Q409" s="50"/>
      <c r="R409" s="50"/>
      <c r="S409" s="50"/>
    </row>
    <row r="410" spans="1:19" customFormat="1" ht="15" customHeight="1">
      <c r="A410" s="50"/>
      <c r="B410" s="50"/>
      <c r="C410" s="50"/>
      <c r="D410" s="50"/>
      <c r="E410" s="50"/>
      <c r="F410" s="50"/>
      <c r="G410" s="50"/>
      <c r="H410" s="50"/>
      <c r="I410" s="50"/>
      <c r="J410" s="50"/>
      <c r="K410" s="50"/>
      <c r="L410" s="50"/>
      <c r="M410" s="50"/>
      <c r="N410" s="50"/>
      <c r="O410" s="50"/>
      <c r="P410" s="50"/>
      <c r="Q410" s="50"/>
      <c r="R410" s="50"/>
      <c r="S410" s="50"/>
    </row>
    <row r="411" spans="1:19" customFormat="1" ht="15" customHeight="1">
      <c r="A411" s="50"/>
      <c r="B411" s="50"/>
      <c r="C411" s="50"/>
      <c r="D411" s="50"/>
      <c r="E411" s="50"/>
      <c r="F411" s="50"/>
      <c r="G411" s="50"/>
      <c r="H411" s="50"/>
      <c r="I411" s="50"/>
      <c r="J411" s="50"/>
      <c r="K411" s="50"/>
      <c r="L411" s="50"/>
      <c r="M411" s="50"/>
      <c r="N411" s="50"/>
      <c r="O411" s="50"/>
      <c r="P411" s="50"/>
      <c r="Q411" s="50"/>
      <c r="R411" s="50"/>
      <c r="S411" s="50"/>
    </row>
    <row r="412" spans="1:19" customFormat="1" ht="15" customHeight="1">
      <c r="A412" s="50"/>
      <c r="B412" s="50"/>
      <c r="C412" s="50"/>
      <c r="D412" s="50"/>
      <c r="E412" s="50"/>
      <c r="F412" s="50"/>
      <c r="G412" s="50"/>
      <c r="H412" s="50"/>
      <c r="I412" s="50"/>
      <c r="J412" s="50"/>
      <c r="K412" s="50"/>
      <c r="L412" s="50"/>
      <c r="M412" s="50"/>
      <c r="N412" s="50"/>
      <c r="O412" s="50"/>
      <c r="P412" s="50"/>
      <c r="Q412" s="50"/>
      <c r="R412" s="50"/>
      <c r="S412" s="50"/>
    </row>
    <row r="413" spans="1:19" customFormat="1" ht="15" customHeight="1">
      <c r="A413" s="50"/>
      <c r="B413" s="50"/>
      <c r="C413" s="50"/>
      <c r="D413" s="50"/>
      <c r="E413" s="50"/>
      <c r="F413" s="50"/>
      <c r="G413" s="50"/>
      <c r="H413" s="50"/>
      <c r="I413" s="50"/>
      <c r="J413" s="50"/>
      <c r="K413" s="50"/>
      <c r="L413" s="50"/>
      <c r="M413" s="50"/>
      <c r="N413" s="50"/>
      <c r="O413" s="50"/>
      <c r="P413" s="50"/>
      <c r="Q413" s="50"/>
      <c r="R413" s="50"/>
      <c r="S413" s="50"/>
    </row>
    <row r="414" spans="1:19" customFormat="1" ht="15" customHeight="1">
      <c r="A414" s="50"/>
      <c r="B414" s="50"/>
      <c r="C414" s="50"/>
      <c r="D414" s="50"/>
      <c r="E414" s="50"/>
      <c r="F414" s="50"/>
      <c r="G414" s="50"/>
      <c r="H414" s="50"/>
      <c r="I414" s="50"/>
      <c r="J414" s="50"/>
      <c r="K414" s="50"/>
      <c r="L414" s="50"/>
      <c r="M414" s="50"/>
      <c r="N414" s="50"/>
      <c r="O414" s="50"/>
      <c r="P414" s="50"/>
      <c r="Q414" s="50"/>
      <c r="R414" s="50"/>
      <c r="S414" s="50"/>
    </row>
    <row r="415" spans="1:19" customFormat="1" ht="15" customHeight="1">
      <c r="A415" s="50"/>
      <c r="B415" s="50"/>
      <c r="C415" s="50"/>
      <c r="D415" s="50"/>
      <c r="E415" s="50"/>
      <c r="F415" s="50"/>
      <c r="G415" s="50"/>
      <c r="H415" s="50"/>
      <c r="I415" s="50"/>
      <c r="J415" s="50"/>
      <c r="K415" s="50"/>
      <c r="L415" s="50"/>
      <c r="M415" s="50"/>
      <c r="N415" s="50"/>
      <c r="O415" s="50"/>
      <c r="P415" s="50"/>
      <c r="Q415" s="50"/>
      <c r="R415" s="50"/>
      <c r="S415" s="50"/>
    </row>
    <row r="416" spans="1:19" customFormat="1" ht="15" customHeight="1">
      <c r="A416" s="50"/>
      <c r="B416" s="50"/>
      <c r="C416" s="50"/>
      <c r="D416" s="50"/>
      <c r="E416" s="50"/>
      <c r="F416" s="50"/>
      <c r="G416" s="50"/>
      <c r="H416" s="50"/>
      <c r="I416" s="50"/>
      <c r="J416" s="50"/>
      <c r="K416" s="50"/>
      <c r="L416" s="50"/>
      <c r="M416" s="50"/>
      <c r="N416" s="50"/>
      <c r="O416" s="50"/>
      <c r="P416" s="50"/>
      <c r="Q416" s="50"/>
      <c r="R416" s="50"/>
      <c r="S416" s="50"/>
    </row>
    <row r="417" spans="1:19" customFormat="1" ht="15" customHeight="1">
      <c r="A417" s="50"/>
      <c r="B417" s="50"/>
      <c r="C417" s="50"/>
      <c r="D417" s="50"/>
      <c r="E417" s="50"/>
      <c r="F417" s="50"/>
      <c r="G417" s="50"/>
      <c r="H417" s="50"/>
      <c r="I417" s="50"/>
      <c r="J417" s="50"/>
      <c r="K417" s="50"/>
      <c r="L417" s="50"/>
      <c r="M417" s="50"/>
      <c r="N417" s="50"/>
      <c r="O417" s="50"/>
      <c r="P417" s="50"/>
      <c r="Q417" s="50"/>
      <c r="R417" s="50"/>
      <c r="S417" s="50"/>
    </row>
    <row r="418" spans="1:19" customFormat="1" ht="15" customHeight="1">
      <c r="A418" s="50"/>
      <c r="B418" s="50"/>
      <c r="C418" s="50"/>
      <c r="D418" s="50"/>
      <c r="E418" s="50"/>
      <c r="F418" s="50"/>
      <c r="G418" s="50"/>
      <c r="H418" s="50"/>
      <c r="I418" s="50"/>
      <c r="J418" s="50"/>
      <c r="K418" s="50"/>
      <c r="L418" s="50"/>
      <c r="M418" s="50"/>
      <c r="N418" s="50"/>
      <c r="O418" s="50"/>
      <c r="P418" s="50"/>
      <c r="Q418" s="50"/>
      <c r="R418" s="50"/>
      <c r="S418" s="50"/>
    </row>
    <row r="419" spans="1:19" customFormat="1" ht="15" customHeight="1">
      <c r="A419" s="50"/>
      <c r="B419" s="50"/>
      <c r="C419" s="50"/>
      <c r="D419" s="50"/>
      <c r="E419" s="50"/>
      <c r="F419" s="50"/>
      <c r="G419" s="50"/>
      <c r="H419" s="50"/>
      <c r="I419" s="50"/>
      <c r="J419" s="50"/>
      <c r="K419" s="50"/>
      <c r="L419" s="50"/>
      <c r="M419" s="50"/>
      <c r="N419" s="50"/>
      <c r="O419" s="50"/>
      <c r="P419" s="50"/>
      <c r="Q419" s="50"/>
      <c r="R419" s="50"/>
      <c r="S419" s="50"/>
    </row>
    <row r="420" spans="1:19" customFormat="1" ht="15" customHeight="1">
      <c r="A420" s="50"/>
      <c r="B420" s="50"/>
      <c r="C420" s="50"/>
      <c r="D420" s="50"/>
      <c r="E420" s="50"/>
      <c r="F420" s="50"/>
      <c r="G420" s="50"/>
      <c r="H420" s="50"/>
      <c r="I420" s="50"/>
      <c r="J420" s="50"/>
      <c r="K420" s="50"/>
      <c r="L420" s="50"/>
      <c r="M420" s="50"/>
      <c r="N420" s="50"/>
      <c r="O420" s="50"/>
      <c r="P420" s="50"/>
      <c r="Q420" s="50"/>
      <c r="R420" s="50"/>
      <c r="S420" s="50"/>
    </row>
  </sheetData>
  <mergeCells count="8">
    <mergeCell ref="A22:E22"/>
    <mergeCell ref="A23:E23"/>
    <mergeCell ref="H15:H16"/>
    <mergeCell ref="B9:E9"/>
    <mergeCell ref="B15:E15"/>
    <mergeCell ref="C1:D1"/>
    <mergeCell ref="B3:G3"/>
    <mergeCell ref="I3:M3"/>
  </mergeCells>
  <pageMargins left="0.78740157499999996" right="0.78740157499999996" top="0.984251969" bottom="0.984251969" header="0.4921259845" footer="0.4921259845"/>
  <headerFooter alignWithMargins="0"/>
  <drawing r:id="rId1"/>
</worksheet>
</file>

<file path=xl/worksheets/sheet7.xml><?xml version="1.0" encoding="utf-8"?>
<worksheet xmlns="http://schemas.openxmlformats.org/spreadsheetml/2006/main" xmlns:r="http://schemas.openxmlformats.org/officeDocument/2006/relationships">
  <dimension ref="A1:R420"/>
  <sheetViews>
    <sheetView workbookViewId="0">
      <selection activeCell="L16" sqref="L16"/>
    </sheetView>
  </sheetViews>
  <sheetFormatPr baseColWidth="10" defaultRowHeight="12.75"/>
  <cols>
    <col min="1" max="3" width="11.42578125" style="50"/>
    <col min="4" max="10" width="11.5703125" style="50" bestFit="1" customWidth="1"/>
    <col min="11" max="12" width="8.7109375" style="50" customWidth="1"/>
    <col min="13" max="13" width="8.140625" style="50" customWidth="1"/>
    <col min="14" max="18" width="11.42578125" style="50"/>
    <col min="19" max="16384" width="11.42578125" style="1"/>
  </cols>
  <sheetData>
    <row r="1" spans="1:18" ht="18.75" customHeight="1">
      <c r="B1" s="10" t="s">
        <v>113</v>
      </c>
      <c r="C1" s="161" t="s">
        <v>115</v>
      </c>
      <c r="D1" s="161"/>
      <c r="E1" s="11" t="s">
        <v>114</v>
      </c>
    </row>
    <row r="3" spans="1:18" s="2" customFormat="1" ht="24" customHeight="1">
      <c r="A3" s="30"/>
      <c r="B3" s="159" t="s">
        <v>15</v>
      </c>
      <c r="C3" s="159"/>
      <c r="D3" s="159"/>
      <c r="E3" s="159"/>
      <c r="F3" s="159"/>
      <c r="G3" s="159"/>
      <c r="H3" s="47" t="s">
        <v>16</v>
      </c>
      <c r="I3" s="159" t="s">
        <v>17</v>
      </c>
      <c r="J3" s="159"/>
      <c r="K3" s="159"/>
      <c r="L3" s="159"/>
      <c r="M3" s="160"/>
      <c r="N3" s="15"/>
      <c r="O3" s="15"/>
      <c r="P3" s="15"/>
      <c r="Q3" s="15"/>
      <c r="R3" s="15"/>
    </row>
    <row r="4" spans="1:18" s="3" customFormat="1" ht="15" customHeight="1">
      <c r="A4" s="49"/>
      <c r="B4" s="38" t="s">
        <v>10</v>
      </c>
      <c r="C4" s="38" t="s">
        <v>14</v>
      </c>
      <c r="D4" s="38" t="s">
        <v>12</v>
      </c>
      <c r="E4" s="38" t="s">
        <v>3</v>
      </c>
      <c r="F4" s="38" t="s">
        <v>13</v>
      </c>
      <c r="G4" s="38" t="s">
        <v>4</v>
      </c>
      <c r="H4" s="39" t="s">
        <v>11</v>
      </c>
      <c r="I4" s="38" t="s">
        <v>6</v>
      </c>
      <c r="J4" s="38" t="s">
        <v>7</v>
      </c>
      <c r="K4" s="48" t="s">
        <v>8</v>
      </c>
      <c r="L4" s="48" t="s">
        <v>9</v>
      </c>
      <c r="M4" s="40" t="s">
        <v>10</v>
      </c>
      <c r="N4" s="181"/>
      <c r="O4" s="181"/>
      <c r="P4" s="181"/>
      <c r="Q4" s="181"/>
      <c r="R4" s="181"/>
    </row>
    <row r="5" spans="1:18" s="2" customFormat="1" ht="15" customHeight="1">
      <c r="A5" s="32" t="s">
        <v>1</v>
      </c>
      <c r="B5" s="24">
        <v>100</v>
      </c>
      <c r="C5" s="25">
        <f>B5*10</f>
        <v>1000</v>
      </c>
      <c r="D5" s="25">
        <v>1</v>
      </c>
      <c r="E5" s="25">
        <f>C5*D5</f>
        <v>1000</v>
      </c>
      <c r="F5" s="59">
        <v>18.015280000000001</v>
      </c>
      <c r="G5" s="25"/>
      <c r="H5" s="62">
        <v>10</v>
      </c>
      <c r="I5" s="25"/>
      <c r="J5" s="25"/>
      <c r="K5" s="42"/>
      <c r="L5" s="43"/>
      <c r="M5" s="44"/>
      <c r="N5" s="15"/>
      <c r="O5" s="15"/>
      <c r="P5" s="15"/>
      <c r="Q5" s="15"/>
      <c r="R5" s="15"/>
    </row>
    <row r="6" spans="1:18" s="2" customFormat="1" ht="15" customHeight="1">
      <c r="A6" s="32" t="s">
        <v>32</v>
      </c>
      <c r="B6" s="24">
        <v>98</v>
      </c>
      <c r="C6" s="25">
        <f>B6*10</f>
        <v>980</v>
      </c>
      <c r="D6" s="59">
        <f>0.8923299+0.0100286*B6+ 6.4764*10^-5*(B6-52.4057)^2+1.7696*10^-7*(B6-52.4057)^3-2.6153*10^-8*(B6-52.4057)^4-3.917*10^-10*(B6-52.4057)^5</f>
        <v>1.8363370839448114</v>
      </c>
      <c r="E6" s="59">
        <f>C6*D6</f>
        <v>1799.6103422659153</v>
      </c>
      <c r="F6" s="126">
        <v>98.079400000000007</v>
      </c>
      <c r="G6" s="59">
        <f>E6/F6</f>
        <v>18.348504805962467</v>
      </c>
      <c r="H6" s="62">
        <v>5</v>
      </c>
      <c r="I6" s="59">
        <f>H6*G6</f>
        <v>91.74252402981233</v>
      </c>
      <c r="J6" s="59">
        <f>E6*H6</f>
        <v>8998.0517113295755</v>
      </c>
      <c r="K6" s="55">
        <f>I6/H8</f>
        <v>6.4252707379502532</v>
      </c>
      <c r="L6" s="55">
        <f>J6/H8</f>
        <v>630.18669881571805</v>
      </c>
      <c r="M6" s="127">
        <f>ROUND(16.249718+0.0487714*L6-1.5644*10^-5*(L6-829.07)^2 + 5.6841*10^-9*(L6-829.07)^3 - 7.813*10^-13*(L6-829.07)^4 + 4.76*10^-15*(L6-829.07)^5,2)</f>
        <v>46.32</v>
      </c>
      <c r="N6" s="15"/>
      <c r="O6" s="15"/>
      <c r="P6" s="15"/>
      <c r="Q6" s="15"/>
      <c r="R6" s="15"/>
    </row>
    <row r="7" spans="1:18" s="2" customFormat="1" ht="15" customHeight="1">
      <c r="A7" s="32" t="s">
        <v>71</v>
      </c>
      <c r="B7" s="22"/>
      <c r="C7" s="25"/>
      <c r="D7" s="59"/>
      <c r="E7" s="59"/>
      <c r="F7" s="126"/>
      <c r="G7" s="59"/>
      <c r="H7" s="62">
        <f>0.0537254 + 0.015575*LOG(H6/H5)- 0.0303523*(LOG(H6/H5)--0.1203)^2 - 0.0096041*(LOG(H6/H5)--0.1203)^3 + 0.0051615*(LOG(H6/H5)--0.1203)^4 + 0.001795*(LOG(H6/H5)--0.1203)^5</f>
        <v>4.8107306587162627E-2</v>
      </c>
      <c r="I7" s="59"/>
      <c r="J7" s="59"/>
      <c r="K7" s="55"/>
      <c r="L7" s="55"/>
      <c r="M7" s="127"/>
      <c r="N7" s="15"/>
      <c r="O7" s="15"/>
      <c r="P7" s="15"/>
      <c r="Q7" s="15"/>
      <c r="R7" s="15"/>
    </row>
    <row r="8" spans="1:18" s="6" customFormat="1" ht="15" customHeight="1">
      <c r="A8" s="33" t="s">
        <v>5</v>
      </c>
      <c r="B8" s="34"/>
      <c r="C8" s="34"/>
      <c r="D8" s="34"/>
      <c r="E8" s="100"/>
      <c r="F8" s="100"/>
      <c r="G8" s="100"/>
      <c r="H8" s="101">
        <f>(H5+H6)-H7*(H5+H6)</f>
        <v>14.27839040119256</v>
      </c>
      <c r="I8" s="100"/>
      <c r="J8" s="100"/>
      <c r="K8" s="100"/>
      <c r="L8" s="100"/>
      <c r="M8" s="58"/>
      <c r="N8" s="15"/>
      <c r="O8" s="15"/>
      <c r="P8" s="15"/>
      <c r="Q8" s="15"/>
      <c r="R8" s="15"/>
    </row>
    <row r="9" spans="1:18" s="6" customFormat="1" ht="15" customHeight="1">
      <c r="A9" s="15"/>
      <c r="B9" s="15"/>
      <c r="C9" s="15"/>
      <c r="D9" s="15"/>
      <c r="E9" s="15"/>
      <c r="F9" s="15"/>
      <c r="G9" s="15"/>
      <c r="H9" s="15"/>
      <c r="I9" s="15"/>
      <c r="J9" s="15"/>
      <c r="K9" s="15"/>
      <c r="L9" s="15"/>
      <c r="M9" s="15"/>
      <c r="N9" s="15"/>
      <c r="O9" s="15"/>
      <c r="P9" s="15"/>
      <c r="Q9" s="15"/>
      <c r="R9" s="15"/>
    </row>
    <row r="10" spans="1:18" s="6" customFormat="1" ht="16.5" customHeight="1">
      <c r="A10" s="30"/>
      <c r="B10" s="175" t="s">
        <v>25</v>
      </c>
      <c r="C10" s="175" t="s">
        <v>83</v>
      </c>
      <c r="D10" s="175" t="s">
        <v>53</v>
      </c>
      <c r="E10" s="175" t="s">
        <v>23</v>
      </c>
      <c r="F10" s="31"/>
      <c r="G10" s="31"/>
      <c r="H10" s="133"/>
      <c r="I10" s="15"/>
      <c r="J10" s="15" t="s">
        <v>81</v>
      </c>
      <c r="K10" s="15"/>
      <c r="L10" s="15"/>
      <c r="M10" s="15"/>
      <c r="N10" s="15"/>
      <c r="O10" s="15"/>
      <c r="P10" s="15"/>
      <c r="Q10" s="15"/>
      <c r="R10" s="15"/>
    </row>
    <row r="11" spans="1:18" s="6" customFormat="1" ht="15" customHeight="1">
      <c r="A11" s="33"/>
      <c r="B11" s="176"/>
      <c r="C11" s="176"/>
      <c r="D11" s="176"/>
      <c r="E11" s="176"/>
      <c r="F11" s="34"/>
      <c r="G11" s="34"/>
      <c r="H11" s="36"/>
      <c r="I11" s="15"/>
      <c r="J11" s="15" t="s">
        <v>77</v>
      </c>
      <c r="K11" s="15"/>
      <c r="L11" s="15"/>
      <c r="M11" s="15"/>
      <c r="N11" s="15"/>
      <c r="O11" s="15"/>
      <c r="P11" s="15"/>
      <c r="Q11" s="15"/>
      <c r="R11" s="15"/>
    </row>
    <row r="12" spans="1:18" s="6" customFormat="1" ht="15" customHeight="1">
      <c r="A12" s="32"/>
      <c r="B12" s="138">
        <f>-88.55548+99.47124*D12-70.109175*(D12-1.44269)^2-38.648024*(D12-1.44269)^3+288.47486*(D12-1.44269)^4+694.55408*(D12-1.44269)^5</f>
        <v>27.649107593961652</v>
      </c>
      <c r="C12" s="13">
        <f>B12*10</f>
        <v>276.49107593961651</v>
      </c>
      <c r="D12" s="134">
        <v>1.2</v>
      </c>
      <c r="E12" s="142">
        <f>-282.247+19.54573*B12+0.1437425*(B12-52.7002)^2+0.0006122*(B12-52.7002)^3-2.4425*10^-5*(B12-52.7002)^4-4.1034^10^-7*(B12-52.7002)^5</f>
        <v>329.13799357480889</v>
      </c>
      <c r="F12" s="53"/>
      <c r="G12" s="136" t="s">
        <v>88</v>
      </c>
      <c r="H12" s="137"/>
      <c r="I12" s="15"/>
      <c r="J12" s="15"/>
      <c r="K12" s="15"/>
      <c r="L12" s="15"/>
      <c r="M12" s="15"/>
      <c r="N12" s="15"/>
      <c r="O12" s="15"/>
      <c r="P12" s="15"/>
      <c r="Q12" s="15"/>
      <c r="R12" s="15"/>
    </row>
    <row r="13" spans="1:18" s="6" customFormat="1" ht="15" customHeight="1">
      <c r="A13" s="32"/>
      <c r="B13" s="132">
        <v>50</v>
      </c>
      <c r="C13" s="141">
        <f>B13*10</f>
        <v>500</v>
      </c>
      <c r="D13" s="138">
        <f>0.8923299+0.0100286*B13+ 6.4764*10^-5*(B13-52.4057)^2+1.7696*10^-7*(B13-52.4057)^3-2.6153*10^-8*(B13-52.4057)^4-3.917*10^-10*(B13-52.4057)^5</f>
        <v>1.3941314065163637</v>
      </c>
      <c r="E13" s="139">
        <f>B13*10*D13</f>
        <v>697.06570325818188</v>
      </c>
      <c r="F13" s="53"/>
      <c r="G13" s="136"/>
      <c r="H13" s="137"/>
      <c r="I13" s="15"/>
      <c r="J13" s="15"/>
      <c r="K13" s="15"/>
      <c r="L13" s="15"/>
      <c r="M13" s="15"/>
      <c r="N13" s="15"/>
      <c r="O13" s="15"/>
      <c r="P13" s="15"/>
      <c r="Q13" s="15"/>
      <c r="R13" s="15"/>
    </row>
    <row r="14" spans="1:18" s="6" customFormat="1" ht="15" customHeight="1">
      <c r="A14" s="32"/>
      <c r="B14" s="140">
        <f>ROUND(16.249718+0.0487714*E14-1.5644*10^-5*(E14-829.07)^2 + 5.6841*10^-9*(E14-829.07)^3 - 7.813*10^-13*(E14-829.07)^4 + 4.76*10^-15*(E14-829.07)^5,2)</f>
        <v>38.71</v>
      </c>
      <c r="C14" s="141">
        <f>B14*10</f>
        <v>387.1</v>
      </c>
      <c r="D14" s="128">
        <f>0.8923299+0.0100286*B14+ 6.4764*10^-5*(B14-52.4057)^2+1.7696*10^-7*(B14-52.4057)^3-2.6153*10^-8*(B14-52.4057)^4-3.917*10^-10*(B14-52.4057)^5</f>
        <v>1.2914989286275633</v>
      </c>
      <c r="E14" s="135">
        <v>500</v>
      </c>
      <c r="F14" s="53"/>
      <c r="G14" s="136"/>
      <c r="H14" s="137"/>
      <c r="I14" s="15"/>
      <c r="J14" s="15"/>
      <c r="K14" s="15"/>
      <c r="L14" s="15"/>
      <c r="M14" s="15"/>
      <c r="N14" s="15"/>
      <c r="O14" s="15"/>
      <c r="P14" s="15"/>
      <c r="Q14" s="15"/>
      <c r="R14" s="15"/>
    </row>
    <row r="15" spans="1:18" s="6" customFormat="1" ht="15" customHeight="1">
      <c r="A15" s="166" t="s">
        <v>82</v>
      </c>
      <c r="B15" s="167"/>
      <c r="C15" s="168"/>
      <c r="D15" s="168"/>
      <c r="E15" s="168"/>
      <c r="F15" s="168"/>
      <c r="G15" s="168"/>
      <c r="H15" s="169"/>
      <c r="I15" s="15"/>
      <c r="J15" s="15"/>
      <c r="K15" s="15"/>
      <c r="L15" s="15"/>
      <c r="M15" s="15"/>
      <c r="N15" s="15"/>
      <c r="O15" s="15"/>
      <c r="P15" s="15"/>
      <c r="Q15" s="15"/>
      <c r="R15" s="15"/>
    </row>
    <row r="16" spans="1:18" s="6" customFormat="1" ht="15" customHeight="1">
      <c r="A16" s="170"/>
      <c r="B16" s="167"/>
      <c r="C16" s="167"/>
      <c r="D16" s="167"/>
      <c r="E16" s="167"/>
      <c r="F16" s="167"/>
      <c r="G16" s="167"/>
      <c r="H16" s="171"/>
      <c r="I16" s="15"/>
      <c r="J16" s="130"/>
      <c r="K16" s="15"/>
      <c r="L16" s="15"/>
      <c r="M16" s="15"/>
      <c r="N16" s="15"/>
      <c r="O16" s="15"/>
      <c r="P16" s="15"/>
      <c r="Q16" s="15"/>
      <c r="R16" s="15"/>
    </row>
    <row r="17" spans="1:18" s="6" customFormat="1" ht="15" customHeight="1">
      <c r="A17" s="172"/>
      <c r="B17" s="173"/>
      <c r="C17" s="173"/>
      <c r="D17" s="173"/>
      <c r="E17" s="173"/>
      <c r="F17" s="173"/>
      <c r="G17" s="173"/>
      <c r="H17" s="174"/>
      <c r="I17" s="15"/>
      <c r="J17" s="15"/>
      <c r="K17" s="15"/>
      <c r="L17" s="15"/>
      <c r="M17" s="15"/>
      <c r="N17" s="15"/>
      <c r="O17" s="15"/>
      <c r="P17" s="15"/>
      <c r="Q17" s="15"/>
      <c r="R17" s="15"/>
    </row>
    <row r="18" spans="1:18" s="6" customFormat="1" ht="15" customHeight="1">
      <c r="A18" s="15"/>
      <c r="B18" s="15"/>
      <c r="C18" s="15"/>
      <c r="D18" s="15"/>
      <c r="E18" s="15"/>
      <c r="F18" s="15"/>
      <c r="G18" s="15"/>
      <c r="H18" s="15"/>
      <c r="I18" s="15"/>
      <c r="J18" s="15"/>
      <c r="K18" s="15"/>
      <c r="L18" s="15"/>
      <c r="M18" s="15"/>
      <c r="N18" s="15"/>
      <c r="O18" s="15"/>
      <c r="P18" s="15"/>
      <c r="Q18" s="15"/>
      <c r="R18" s="15"/>
    </row>
    <row r="19" spans="1:18" s="6" customFormat="1" ht="15" customHeight="1">
      <c r="A19" s="15" t="s">
        <v>87</v>
      </c>
      <c r="B19" s="15"/>
      <c r="C19" s="15"/>
      <c r="D19" s="15"/>
      <c r="E19" s="15"/>
      <c r="F19" s="15"/>
      <c r="G19" s="15"/>
      <c r="H19" s="15"/>
      <c r="I19" s="15"/>
      <c r="J19" s="15"/>
      <c r="K19" s="15"/>
      <c r="L19" s="15"/>
      <c r="M19" s="15"/>
      <c r="N19" s="15"/>
      <c r="O19" s="15"/>
      <c r="P19" s="15"/>
      <c r="Q19" s="15"/>
      <c r="R19" s="15"/>
    </row>
    <row r="20" spans="1:18" s="6" customFormat="1" ht="15" customHeight="1">
      <c r="A20" s="15"/>
      <c r="B20" s="15"/>
      <c r="C20" s="15"/>
      <c r="D20" s="15"/>
      <c r="E20" s="15"/>
      <c r="F20" s="15"/>
      <c r="G20" s="15"/>
      <c r="H20" s="15"/>
      <c r="I20" s="15"/>
      <c r="J20" s="15"/>
      <c r="K20" s="15"/>
      <c r="L20" s="15"/>
      <c r="M20" s="15"/>
      <c r="N20" s="15"/>
      <c r="O20" s="15"/>
      <c r="P20" s="15"/>
      <c r="Q20" s="15"/>
      <c r="R20" s="15"/>
    </row>
    <row r="21" spans="1:18" s="6" customFormat="1" ht="15" customHeight="1">
      <c r="A21" s="15"/>
      <c r="B21" s="15"/>
      <c r="C21" s="15"/>
      <c r="D21" s="15"/>
      <c r="E21" s="15"/>
      <c r="F21" s="15"/>
      <c r="G21" s="15"/>
      <c r="H21" s="15"/>
      <c r="I21" s="15"/>
      <c r="J21" s="15"/>
      <c r="K21" s="15"/>
      <c r="L21" s="15"/>
      <c r="M21" s="15"/>
      <c r="N21" s="15"/>
      <c r="O21" s="15"/>
      <c r="P21" s="15"/>
      <c r="Q21" s="15"/>
      <c r="R21" s="15"/>
    </row>
    <row r="22" spans="1:18" s="6" customFormat="1" ht="45" customHeight="1">
      <c r="A22" s="186" t="s">
        <v>65</v>
      </c>
      <c r="B22" s="186"/>
      <c r="C22" s="186"/>
      <c r="D22" s="186"/>
      <c r="E22" s="186"/>
      <c r="F22" s="15"/>
      <c r="G22" s="15"/>
      <c r="H22" s="15"/>
      <c r="I22" s="15"/>
      <c r="J22" s="15"/>
      <c r="K22" s="15"/>
      <c r="L22" s="15"/>
      <c r="M22" s="15"/>
      <c r="N22" s="15"/>
      <c r="O22" s="15"/>
      <c r="P22" s="15"/>
      <c r="Q22" s="15"/>
      <c r="R22" s="15"/>
    </row>
    <row r="23" spans="1:18" s="6" customFormat="1" ht="15" customHeight="1">
      <c r="A23" s="185" t="s">
        <v>66</v>
      </c>
      <c r="B23" s="185"/>
      <c r="C23" s="185"/>
      <c r="D23" s="185"/>
      <c r="E23" s="185"/>
      <c r="F23" s="15"/>
      <c r="G23" s="15"/>
      <c r="H23" s="15"/>
      <c r="I23" s="15"/>
      <c r="J23" s="15"/>
      <c r="K23" s="15"/>
      <c r="L23" s="15"/>
      <c r="M23" s="15"/>
      <c r="N23" s="15"/>
      <c r="O23" s="15"/>
      <c r="P23" s="15"/>
      <c r="Q23" s="15"/>
      <c r="R23" s="15"/>
    </row>
    <row r="24" spans="1:18" s="6" customFormat="1" ht="63.75" customHeight="1">
      <c r="A24" s="181" t="s">
        <v>93</v>
      </c>
      <c r="B24" s="181" t="s">
        <v>12</v>
      </c>
      <c r="C24" s="181" t="s">
        <v>20</v>
      </c>
      <c r="D24" s="187" t="s">
        <v>54</v>
      </c>
      <c r="E24" s="181" t="s">
        <v>40</v>
      </c>
      <c r="F24" s="192" t="s">
        <v>72</v>
      </c>
      <c r="G24" s="192" t="s">
        <v>74</v>
      </c>
      <c r="H24" s="193" t="s">
        <v>75</v>
      </c>
      <c r="I24" s="193" t="s">
        <v>73</v>
      </c>
      <c r="J24" s="15"/>
      <c r="K24" s="15"/>
      <c r="L24" s="15"/>
      <c r="M24" s="15"/>
      <c r="N24" s="15"/>
      <c r="O24" s="15"/>
      <c r="P24" s="15"/>
      <c r="Q24" s="15"/>
      <c r="R24" s="15"/>
    </row>
    <row r="25" spans="1:18" s="6" customFormat="1" ht="15" customHeight="1">
      <c r="A25" s="188">
        <v>0</v>
      </c>
      <c r="B25" s="188">
        <v>1</v>
      </c>
      <c r="C25" s="181"/>
      <c r="D25" s="187"/>
      <c r="E25" s="181"/>
      <c r="F25" s="15">
        <f>E25/1803.2</f>
        <v>0</v>
      </c>
      <c r="G25" s="15">
        <f>F25/(1-F25)</f>
        <v>0</v>
      </c>
      <c r="H25" s="15">
        <f t="shared" ref="H25:H56" si="0">((1-F25)*1+F25*1.84)/1</f>
        <v>1</v>
      </c>
      <c r="I25" s="15">
        <f t="shared" ref="I25:I56" si="1">(1/H25-1/B25)/(1/H25)</f>
        <v>0</v>
      </c>
      <c r="J25" s="15"/>
      <c r="K25" s="15"/>
      <c r="L25" s="15"/>
      <c r="M25" s="15"/>
      <c r="N25" s="15"/>
      <c r="O25" s="15"/>
      <c r="P25" s="15"/>
      <c r="Q25" s="15"/>
      <c r="R25" s="15"/>
    </row>
    <row r="26" spans="1:18" s="6" customFormat="1" ht="15" customHeight="1">
      <c r="A26" s="15">
        <v>0.98550000000000004</v>
      </c>
      <c r="B26" s="15">
        <v>1.0049999999999999</v>
      </c>
      <c r="C26" s="99">
        <f>0.8923299+0.0100286*A26+ 6.4764*10^-5*(A26-52.4057)^2+1.7696*10^-7*(A26-52.4057)^3-2.6153*10^-8*(A26-52.4057)^4-3.917*10^-10*(A26-52.4057)^5</f>
        <v>1.0073651243777988</v>
      </c>
      <c r="D26" s="189">
        <f t="shared" ref="D26:D89" si="2">(C26-B26)/B26*100</f>
        <v>0.23533575898496517</v>
      </c>
      <c r="E26" s="15">
        <f t="shared" ref="E26:E203" si="3">ROUND(A26*10*B26,2)</f>
        <v>9.9</v>
      </c>
      <c r="F26" s="15">
        <f t="shared" ref="F26:F89" si="4">E26/1803.2</f>
        <v>5.4902395740905061E-3</v>
      </c>
      <c r="G26" s="15">
        <f t="shared" ref="G26:G89" si="5">F26/(1-F26)</f>
        <v>5.5205487090838126E-3</v>
      </c>
      <c r="H26" s="15">
        <f t="shared" si="0"/>
        <v>1.004611801242236</v>
      </c>
      <c r="I26" s="15">
        <f t="shared" si="1"/>
        <v>3.8626742066058171E-4</v>
      </c>
      <c r="J26" s="15"/>
      <c r="K26" s="15"/>
      <c r="L26" s="15"/>
      <c r="M26" s="15"/>
      <c r="N26" s="15"/>
      <c r="O26" s="15"/>
      <c r="P26" s="15"/>
      <c r="Q26" s="15"/>
      <c r="R26" s="15"/>
    </row>
    <row r="27" spans="1:18" s="6" customFormat="1" ht="15" customHeight="1">
      <c r="A27" s="15">
        <v>1.7310000000000001</v>
      </c>
      <c r="B27" s="15">
        <v>1.01</v>
      </c>
      <c r="C27" s="99">
        <f t="shared" ref="C27:C90" si="6">0.8923299+0.0100286*A27+ 6.4764*10^-5*(A27-52.4057)^2+1.7696*10^-7*(A27-52.4057)^3-2.6153*10^-8*(A27-52.4057)^4-3.917*10^-10*(A27-52.4057)^5</f>
        <v>1.0114026737657351</v>
      </c>
      <c r="D27" s="189">
        <f t="shared" si="2"/>
        <v>0.1388785906668423</v>
      </c>
      <c r="E27" s="15">
        <f t="shared" si="3"/>
        <v>17.48</v>
      </c>
      <c r="F27" s="15">
        <f t="shared" si="4"/>
        <v>9.6938775510204082E-3</v>
      </c>
      <c r="G27" s="15">
        <f t="shared" si="5"/>
        <v>9.7887686759402358E-3</v>
      </c>
      <c r="H27" s="15">
        <f t="shared" si="0"/>
        <v>1.0081428571428572</v>
      </c>
      <c r="I27" s="15">
        <f t="shared" si="1"/>
        <v>1.8387553041018067E-3</v>
      </c>
      <c r="J27" s="15"/>
      <c r="K27" s="15"/>
      <c r="L27" s="15"/>
      <c r="M27" s="15"/>
      <c r="N27" s="15"/>
      <c r="O27" s="15"/>
      <c r="P27" s="15"/>
      <c r="Q27" s="15"/>
      <c r="R27" s="15"/>
    </row>
    <row r="28" spans="1:18" s="6" customFormat="1" ht="15" customHeight="1">
      <c r="A28" s="15">
        <v>2.4849999999999999</v>
      </c>
      <c r="B28" s="15">
        <v>1.0149999999999999</v>
      </c>
      <c r="C28" s="99">
        <f t="shared" si="6"/>
        <v>1.0156497745484865</v>
      </c>
      <c r="D28" s="189">
        <f t="shared" si="2"/>
        <v>6.4017196895229694E-2</v>
      </c>
      <c r="E28" s="15">
        <f t="shared" si="3"/>
        <v>25.22</v>
      </c>
      <c r="F28" s="15">
        <f t="shared" si="4"/>
        <v>1.3986246672582076E-2</v>
      </c>
      <c r="G28" s="15">
        <f t="shared" si="5"/>
        <v>1.4184636497598397E-2</v>
      </c>
      <c r="H28" s="15">
        <f t="shared" si="0"/>
        <v>1.0117484472049689</v>
      </c>
      <c r="I28" s="15">
        <f t="shared" si="1"/>
        <v>3.2035002906709194E-3</v>
      </c>
      <c r="J28" s="15"/>
      <c r="K28" s="15"/>
      <c r="L28" s="15"/>
      <c r="M28" s="15"/>
      <c r="N28" s="15"/>
      <c r="O28" s="15"/>
      <c r="P28" s="15"/>
      <c r="Q28" s="15"/>
      <c r="R28" s="15"/>
    </row>
    <row r="29" spans="1:18" s="6" customFormat="1" ht="15" customHeight="1">
      <c r="A29" s="15">
        <v>3.242</v>
      </c>
      <c r="B29" s="15">
        <v>1.02</v>
      </c>
      <c r="C29" s="99">
        <f t="shared" si="6"/>
        <v>1.0200676610279484</v>
      </c>
      <c r="D29" s="189">
        <f t="shared" si="2"/>
        <v>6.6334341125899995E-3</v>
      </c>
      <c r="E29" s="15">
        <f t="shared" si="3"/>
        <v>33.07</v>
      </c>
      <c r="F29" s="15">
        <f t="shared" si="4"/>
        <v>1.8339618456078084E-2</v>
      </c>
      <c r="G29" s="15">
        <f t="shared" si="5"/>
        <v>1.8682243677018075E-2</v>
      </c>
      <c r="H29" s="15">
        <f t="shared" si="0"/>
        <v>1.0154052795031054</v>
      </c>
      <c r="I29" s="15">
        <f t="shared" si="1"/>
        <v>4.5046279381319556E-3</v>
      </c>
      <c r="J29" s="15"/>
      <c r="K29" s="15"/>
      <c r="L29" s="15"/>
      <c r="M29" s="15"/>
      <c r="N29" s="15"/>
      <c r="O29" s="15"/>
      <c r="P29" s="15"/>
      <c r="Q29" s="15"/>
      <c r="R29" s="15"/>
    </row>
    <row r="30" spans="1:18" s="6" customFormat="1" ht="15" customHeight="1">
      <c r="A30" s="15">
        <v>4</v>
      </c>
      <c r="B30" s="15">
        <v>1.0249999999999999</v>
      </c>
      <c r="C30" s="99">
        <f t="shared" si="6"/>
        <v>1.0246347961457647</v>
      </c>
      <c r="D30" s="189">
        <f t="shared" si="2"/>
        <v>-3.56296443156311E-2</v>
      </c>
      <c r="E30" s="15">
        <f t="shared" si="3"/>
        <v>41</v>
      </c>
      <c r="F30" s="15">
        <f t="shared" si="4"/>
        <v>2.2737355811889973E-2</v>
      </c>
      <c r="G30" s="15">
        <f t="shared" si="5"/>
        <v>2.3266371580978322E-2</v>
      </c>
      <c r="H30" s="15">
        <f t="shared" si="0"/>
        <v>1.0190993788819875</v>
      </c>
      <c r="I30" s="15">
        <f t="shared" si="1"/>
        <v>5.7567035297681705E-3</v>
      </c>
      <c r="J30" s="15"/>
      <c r="K30" s="15"/>
      <c r="L30" s="15"/>
      <c r="M30" s="15"/>
      <c r="N30" s="15"/>
      <c r="O30" s="15"/>
      <c r="P30" s="15"/>
      <c r="Q30" s="15"/>
      <c r="R30" s="15"/>
    </row>
    <row r="31" spans="1:18" s="6" customFormat="1" ht="15" customHeight="1">
      <c r="A31" s="15">
        <v>4.7460000000000004</v>
      </c>
      <c r="B31" s="15">
        <v>1.03</v>
      </c>
      <c r="C31" s="99">
        <f t="shared" si="6"/>
        <v>1.0292594890669293</v>
      </c>
      <c r="D31" s="189">
        <f t="shared" si="2"/>
        <v>-7.1894265346670275E-2</v>
      </c>
      <c r="E31" s="15">
        <f t="shared" si="3"/>
        <v>48.88</v>
      </c>
      <c r="F31" s="15">
        <f t="shared" si="4"/>
        <v>2.7107364685004437E-2</v>
      </c>
      <c r="G31" s="15">
        <f t="shared" si="5"/>
        <v>2.7862647635551095E-2</v>
      </c>
      <c r="H31" s="15">
        <f t="shared" si="0"/>
        <v>1.0227701863354037</v>
      </c>
      <c r="I31" s="15">
        <f t="shared" si="1"/>
        <v>7.0192365675692259E-3</v>
      </c>
      <c r="J31" s="15"/>
      <c r="K31" s="15"/>
      <c r="L31" s="15"/>
      <c r="M31" s="15"/>
      <c r="N31" s="15"/>
      <c r="O31" s="15"/>
      <c r="P31" s="15"/>
      <c r="Q31" s="15"/>
      <c r="R31" s="15"/>
    </row>
    <row r="32" spans="1:18" s="6" customFormat="1" ht="15" customHeight="1">
      <c r="A32" s="15">
        <v>5.4930000000000003</v>
      </c>
      <c r="B32" s="15">
        <v>1.0349999999999999</v>
      </c>
      <c r="C32" s="99">
        <f t="shared" si="6"/>
        <v>1.0340098333537298</v>
      </c>
      <c r="D32" s="189">
        <f t="shared" si="2"/>
        <v>-9.5668275001948119E-2</v>
      </c>
      <c r="E32" s="15">
        <f t="shared" si="3"/>
        <v>56.85</v>
      </c>
      <c r="F32" s="15">
        <f t="shared" si="4"/>
        <v>3.1527284826974269E-2</v>
      </c>
      <c r="G32" s="15">
        <f t="shared" si="5"/>
        <v>3.2553611818936644E-2</v>
      </c>
      <c r="H32" s="15">
        <f t="shared" si="0"/>
        <v>1.0264829192546583</v>
      </c>
      <c r="I32" s="15">
        <f t="shared" si="1"/>
        <v>8.22906352206919E-3</v>
      </c>
      <c r="J32" s="15"/>
      <c r="K32" s="15"/>
      <c r="L32" s="15"/>
      <c r="M32" s="15"/>
      <c r="N32" s="15"/>
      <c r="O32" s="15"/>
      <c r="P32" s="15"/>
      <c r="Q32" s="15"/>
      <c r="R32" s="15"/>
    </row>
    <row r="33" spans="1:18" s="6" customFormat="1" ht="15" customHeight="1">
      <c r="A33" s="15">
        <v>6.2370000000000001</v>
      </c>
      <c r="B33" s="15">
        <v>1.04</v>
      </c>
      <c r="C33" s="99">
        <f t="shared" si="6"/>
        <v>1.03885089168987</v>
      </c>
      <c r="D33" s="189">
        <f t="shared" si="2"/>
        <v>-0.11049118366635025</v>
      </c>
      <c r="E33" s="15">
        <f t="shared" si="3"/>
        <v>64.86</v>
      </c>
      <c r="F33" s="15">
        <f t="shared" si="4"/>
        <v>3.5969387755102042E-2</v>
      </c>
      <c r="G33" s="15">
        <f t="shared" si="5"/>
        <v>3.7311458057687222E-2</v>
      </c>
      <c r="H33" s="15">
        <f t="shared" si="0"/>
        <v>1.0302142857142857</v>
      </c>
      <c r="I33" s="15">
        <f t="shared" si="1"/>
        <v>9.4093406593406866E-3</v>
      </c>
      <c r="J33" s="15"/>
      <c r="K33" s="15"/>
      <c r="L33" s="15"/>
      <c r="M33" s="15"/>
      <c r="N33" s="15"/>
      <c r="O33" s="15"/>
      <c r="P33" s="15"/>
      <c r="Q33" s="15"/>
      <c r="R33" s="15"/>
    </row>
    <row r="34" spans="1:18" s="6" customFormat="1" ht="15" customHeight="1">
      <c r="A34" s="15">
        <v>6.9560000000000004</v>
      </c>
      <c r="B34" s="15">
        <v>1.0449999999999999</v>
      </c>
      <c r="C34" s="99">
        <f t="shared" si="6"/>
        <v>1.0436253906524482</v>
      </c>
      <c r="D34" s="189">
        <f t="shared" si="2"/>
        <v>-0.13154156435901782</v>
      </c>
      <c r="E34" s="15">
        <f t="shared" si="3"/>
        <v>72.69</v>
      </c>
      <c r="F34" s="15">
        <f t="shared" si="4"/>
        <v>4.0311668145519078E-2</v>
      </c>
      <c r="G34" s="15">
        <f t="shared" si="5"/>
        <v>4.2004958075942934E-2</v>
      </c>
      <c r="H34" s="15">
        <f t="shared" si="0"/>
        <v>1.033861801242236</v>
      </c>
      <c r="I34" s="15">
        <f t="shared" si="1"/>
        <v>1.0658563404558728E-2</v>
      </c>
      <c r="J34" s="15"/>
      <c r="K34" s="15" t="s">
        <v>84</v>
      </c>
      <c r="L34" s="15"/>
      <c r="M34" s="15"/>
      <c r="N34" s="15"/>
      <c r="O34" s="15"/>
      <c r="P34" s="15"/>
      <c r="Q34" s="15"/>
      <c r="R34" s="15"/>
    </row>
    <row r="35" spans="1:18" s="6" customFormat="1" ht="15" customHeight="1">
      <c r="A35" s="15">
        <v>7.7039999999999997</v>
      </c>
      <c r="B35" s="15">
        <v>1.05</v>
      </c>
      <c r="C35" s="99">
        <f t="shared" si="6"/>
        <v>1.0486848365909975</v>
      </c>
      <c r="D35" s="189">
        <f t="shared" si="2"/>
        <v>-0.12525365800023872</v>
      </c>
      <c r="E35" s="15">
        <f t="shared" si="3"/>
        <v>80.89</v>
      </c>
      <c r="F35" s="15">
        <f t="shared" si="4"/>
        <v>4.4859139307897068E-2</v>
      </c>
      <c r="G35" s="15">
        <f t="shared" si="5"/>
        <v>4.6965993346145582E-2</v>
      </c>
      <c r="H35" s="15">
        <f t="shared" si="0"/>
        <v>1.0376816770186335</v>
      </c>
      <c r="I35" s="15">
        <f t="shared" si="1"/>
        <v>1.1731736172730146E-2</v>
      </c>
      <c r="J35" s="15"/>
      <c r="K35" s="15" t="s">
        <v>85</v>
      </c>
      <c r="L35" s="15"/>
      <c r="M35" s="15"/>
      <c r="N35" s="15"/>
      <c r="O35" s="15"/>
      <c r="P35" s="15"/>
      <c r="Q35" s="15"/>
      <c r="R35" s="15"/>
    </row>
    <row r="36" spans="1:18" s="6" customFormat="1" ht="15" customHeight="1">
      <c r="A36" s="15">
        <v>8.4149999999999991</v>
      </c>
      <c r="B36" s="15">
        <v>1.0549999999999999</v>
      </c>
      <c r="C36" s="99">
        <f t="shared" si="6"/>
        <v>1.0535744110960885</v>
      </c>
      <c r="D36" s="189">
        <f t="shared" si="2"/>
        <v>-0.13512691032335766</v>
      </c>
      <c r="E36" s="15">
        <f t="shared" si="3"/>
        <v>88.78</v>
      </c>
      <c r="F36" s="15">
        <f t="shared" si="4"/>
        <v>4.9234693877551021E-2</v>
      </c>
      <c r="G36" s="15">
        <f t="shared" si="5"/>
        <v>5.1784276898309632E-2</v>
      </c>
      <c r="H36" s="15">
        <f t="shared" si="0"/>
        <v>1.0413571428571429</v>
      </c>
      <c r="I36" s="15">
        <f t="shared" si="1"/>
        <v>1.2931618144888296E-2</v>
      </c>
      <c r="J36" s="15"/>
      <c r="K36" s="15"/>
      <c r="L36" s="15"/>
      <c r="M36" s="15"/>
      <c r="N36" s="15"/>
      <c r="O36" s="15"/>
      <c r="P36" s="15"/>
      <c r="Q36" s="15"/>
      <c r="R36" s="15"/>
    </row>
    <row r="37" spans="1:18" s="6" customFormat="1" ht="15" customHeight="1">
      <c r="A37" s="15">
        <v>9.1289999999999996</v>
      </c>
      <c r="B37" s="15">
        <v>1.06</v>
      </c>
      <c r="C37" s="99">
        <f t="shared" si="6"/>
        <v>1.0585570811667548</v>
      </c>
      <c r="D37" s="189">
        <f t="shared" si="2"/>
        <v>-0.13612441823068022</v>
      </c>
      <c r="E37" s="15">
        <f t="shared" si="3"/>
        <v>96.77</v>
      </c>
      <c r="F37" s="15">
        <f t="shared" si="4"/>
        <v>5.3665705412599816E-2</v>
      </c>
      <c r="G37" s="15">
        <f t="shared" si="5"/>
        <v>5.6709035823327057E-2</v>
      </c>
      <c r="H37" s="15">
        <f t="shared" si="0"/>
        <v>1.0450791925465839</v>
      </c>
      <c r="I37" s="15">
        <f t="shared" si="1"/>
        <v>1.40762334466191E-2</v>
      </c>
      <c r="J37" s="15"/>
      <c r="K37" s="15"/>
      <c r="L37" s="15"/>
      <c r="M37" s="15"/>
      <c r="N37" s="15"/>
      <c r="O37" s="15"/>
      <c r="P37" s="15"/>
      <c r="Q37" s="15"/>
      <c r="R37" s="15"/>
    </row>
    <row r="38" spans="1:18" s="6" customFormat="1" ht="15" customHeight="1">
      <c r="A38" s="15">
        <v>9.843</v>
      </c>
      <c r="B38" s="15">
        <v>1.0649999999999999</v>
      </c>
      <c r="C38" s="99">
        <f t="shared" si="6"/>
        <v>1.0636064441866557</v>
      </c>
      <c r="D38" s="189">
        <f t="shared" si="2"/>
        <v>-0.13085031111213297</v>
      </c>
      <c r="E38" s="15">
        <f t="shared" si="3"/>
        <v>104.83</v>
      </c>
      <c r="F38" s="15">
        <f t="shared" si="4"/>
        <v>5.8135536823425017E-2</v>
      </c>
      <c r="G38" s="15">
        <f t="shared" si="5"/>
        <v>6.1723888198684615E-2</v>
      </c>
      <c r="H38" s="15">
        <f t="shared" si="0"/>
        <v>1.048833850931677</v>
      </c>
      <c r="I38" s="15">
        <f t="shared" si="1"/>
        <v>1.5179482693260983E-2</v>
      </c>
      <c r="J38" s="15"/>
      <c r="K38" s="15"/>
      <c r="L38" s="15"/>
      <c r="M38" s="15"/>
      <c r="N38" s="15"/>
      <c r="O38" s="15"/>
      <c r="P38" s="15"/>
      <c r="Q38" s="15"/>
      <c r="R38" s="15"/>
    </row>
    <row r="39" spans="1:18" s="6" customFormat="1" ht="15" customHeight="1">
      <c r="A39" s="15">
        <v>10.56</v>
      </c>
      <c r="B39" s="15">
        <v>1.07</v>
      </c>
      <c r="C39" s="99">
        <f t="shared" si="6"/>
        <v>1.0687385270683327</v>
      </c>
      <c r="D39" s="189">
        <f t="shared" si="2"/>
        <v>-0.11789466651096635</v>
      </c>
      <c r="E39" s="15">
        <f t="shared" si="3"/>
        <v>112.99</v>
      </c>
      <c r="F39" s="15">
        <f t="shared" si="4"/>
        <v>6.2660825199645068E-2</v>
      </c>
      <c r="G39" s="15">
        <f t="shared" si="5"/>
        <v>6.6849681400536029E-2</v>
      </c>
      <c r="H39" s="15">
        <f t="shared" si="0"/>
        <v>1.0526350931677018</v>
      </c>
      <c r="I39" s="15">
        <f t="shared" si="1"/>
        <v>1.6228884889998369E-2</v>
      </c>
      <c r="J39" s="15"/>
      <c r="K39" s="15"/>
      <c r="L39" s="15"/>
      <c r="M39" s="15"/>
      <c r="N39" s="15"/>
      <c r="O39" s="15"/>
      <c r="P39" s="15"/>
      <c r="Q39" s="15"/>
      <c r="R39" s="15"/>
    </row>
    <row r="40" spans="1:18" s="6" customFormat="1" ht="15" customHeight="1">
      <c r="A40" s="15">
        <v>11.26</v>
      </c>
      <c r="B40" s="15">
        <v>1.075</v>
      </c>
      <c r="C40" s="99">
        <f t="shared" si="6"/>
        <v>1.0738033433093959</v>
      </c>
      <c r="D40" s="189">
        <f t="shared" si="2"/>
        <v>-0.11131690145154344</v>
      </c>
      <c r="E40" s="15">
        <f t="shared" si="3"/>
        <v>121.05</v>
      </c>
      <c r="F40" s="15">
        <f t="shared" si="4"/>
        <v>6.7130656610470268E-2</v>
      </c>
      <c r="G40" s="15">
        <f t="shared" si="5"/>
        <v>7.1961477870582283E-2</v>
      </c>
      <c r="H40" s="15">
        <f t="shared" si="0"/>
        <v>1.0563897515527951</v>
      </c>
      <c r="I40" s="15">
        <f t="shared" si="1"/>
        <v>1.7311859020655667E-2</v>
      </c>
      <c r="J40" s="15"/>
      <c r="K40" s="15"/>
      <c r="L40" s="15"/>
      <c r="M40" s="15"/>
      <c r="N40" s="15"/>
      <c r="O40" s="15"/>
      <c r="P40" s="15"/>
      <c r="Q40" s="15"/>
      <c r="R40" s="15"/>
    </row>
    <row r="41" spans="1:18" s="6" customFormat="1" ht="15" customHeight="1">
      <c r="A41" s="15">
        <v>11.96</v>
      </c>
      <c r="B41" s="15">
        <v>1.08</v>
      </c>
      <c r="C41" s="99">
        <f t="shared" si="6"/>
        <v>1.0789172985755759</v>
      </c>
      <c r="D41" s="189">
        <f t="shared" si="2"/>
        <v>-0.10025013189112279</v>
      </c>
      <c r="E41" s="15">
        <f t="shared" si="3"/>
        <v>129.16999999999999</v>
      </c>
      <c r="F41" s="15">
        <f t="shared" si="4"/>
        <v>7.1633762200532372E-2</v>
      </c>
      <c r="G41" s="15">
        <f t="shared" si="5"/>
        <v>7.7161102250258351E-2</v>
      </c>
      <c r="H41" s="15">
        <f t="shared" si="0"/>
        <v>1.0601723602484472</v>
      </c>
      <c r="I41" s="15">
        <f t="shared" si="1"/>
        <v>1.8358925695882339E-2</v>
      </c>
      <c r="J41" s="15"/>
      <c r="K41" s="15"/>
      <c r="L41" s="15"/>
      <c r="M41" s="15"/>
      <c r="N41" s="15"/>
      <c r="O41" s="15"/>
      <c r="P41" s="15"/>
      <c r="Q41" s="15"/>
      <c r="R41" s="15"/>
    </row>
    <row r="42" spans="1:18" s="6" customFormat="1" ht="15" customHeight="1">
      <c r="A42" s="15">
        <v>12.66</v>
      </c>
      <c r="B42" s="15">
        <v>1.085</v>
      </c>
      <c r="C42" s="99">
        <f t="shared" si="6"/>
        <v>1.0840761228860383</v>
      </c>
      <c r="D42" s="189">
        <f t="shared" si="2"/>
        <v>-8.5149964420432336E-2</v>
      </c>
      <c r="E42" s="15">
        <f t="shared" si="3"/>
        <v>137.36000000000001</v>
      </c>
      <c r="F42" s="15">
        <f t="shared" si="4"/>
        <v>7.6175687666370909E-2</v>
      </c>
      <c r="G42" s="15">
        <f t="shared" si="5"/>
        <v>8.2456898621716387E-2</v>
      </c>
      <c r="H42" s="15">
        <f t="shared" si="0"/>
        <v>1.0639875776397516</v>
      </c>
      <c r="I42" s="15">
        <f t="shared" si="1"/>
        <v>1.9366287889629817E-2</v>
      </c>
      <c r="J42" s="15"/>
      <c r="K42" s="15"/>
      <c r="L42" s="15"/>
      <c r="M42" s="15"/>
      <c r="N42" s="15"/>
      <c r="O42" s="15"/>
      <c r="P42" s="15"/>
      <c r="Q42" s="15"/>
      <c r="R42" s="15"/>
    </row>
    <row r="43" spans="1:18" s="6" customFormat="1" ht="15" customHeight="1">
      <c r="A43" s="15">
        <v>13.36</v>
      </c>
      <c r="B43" s="15">
        <v>1.0900000000000001</v>
      </c>
      <c r="C43" s="99">
        <f t="shared" si="6"/>
        <v>1.0892758520123347</v>
      </c>
      <c r="D43" s="189">
        <f t="shared" si="2"/>
        <v>-6.6435595198660755E-2</v>
      </c>
      <c r="E43" s="15">
        <f t="shared" si="3"/>
        <v>145.62</v>
      </c>
      <c r="F43" s="15">
        <f t="shared" si="4"/>
        <v>8.0756433007985809E-2</v>
      </c>
      <c r="G43" s="15">
        <f t="shared" si="5"/>
        <v>8.7850963452744374E-2</v>
      </c>
      <c r="H43" s="15">
        <f t="shared" si="0"/>
        <v>1.0678354037267082</v>
      </c>
      <c r="I43" s="15">
        <f t="shared" si="1"/>
        <v>2.0334491993845846E-2</v>
      </c>
      <c r="J43" s="15"/>
      <c r="K43" s="15"/>
      <c r="L43" s="15"/>
      <c r="M43" s="15"/>
      <c r="N43" s="15"/>
      <c r="O43" s="15"/>
      <c r="P43" s="15"/>
      <c r="Q43" s="15"/>
      <c r="R43" s="15"/>
    </row>
    <row r="44" spans="1:18" s="6" customFormat="1" ht="15" customHeight="1">
      <c r="A44" s="15">
        <v>14.04</v>
      </c>
      <c r="B44" s="15">
        <v>1.095</v>
      </c>
      <c r="C44" s="99">
        <f t="shared" si="6"/>
        <v>1.0943627066156922</v>
      </c>
      <c r="D44" s="189">
        <f t="shared" si="2"/>
        <v>-5.8200309069199589E-2</v>
      </c>
      <c r="E44" s="15">
        <f t="shared" si="3"/>
        <v>153.74</v>
      </c>
      <c r="F44" s="15">
        <f t="shared" si="4"/>
        <v>8.5259538598047913E-2</v>
      </c>
      <c r="G44" s="15">
        <f t="shared" si="5"/>
        <v>9.3206261443138969E-2</v>
      </c>
      <c r="H44" s="15">
        <f t="shared" si="0"/>
        <v>1.0716180124223602</v>
      </c>
      <c r="I44" s="15">
        <f t="shared" si="1"/>
        <v>2.1353413312912975E-2</v>
      </c>
      <c r="J44" s="15"/>
      <c r="K44" s="15"/>
      <c r="L44" s="15"/>
      <c r="M44" s="15"/>
      <c r="N44" s="15"/>
      <c r="O44" s="15"/>
      <c r="P44" s="15"/>
      <c r="Q44" s="15"/>
      <c r="R44" s="15"/>
    </row>
    <row r="45" spans="1:18" s="6" customFormat="1" ht="15" customHeight="1">
      <c r="A45" s="15">
        <v>14.73</v>
      </c>
      <c r="B45" s="15">
        <v>1.1000000000000001</v>
      </c>
      <c r="C45" s="99">
        <f t="shared" si="6"/>
        <v>1.0995571043193175</v>
      </c>
      <c r="D45" s="189">
        <f t="shared" si="2"/>
        <v>-4.0263243698414962E-2</v>
      </c>
      <c r="E45" s="15">
        <f t="shared" si="3"/>
        <v>162.03</v>
      </c>
      <c r="F45" s="15">
        <f t="shared" si="4"/>
        <v>8.9856921029281278E-2</v>
      </c>
      <c r="G45" s="15">
        <f t="shared" si="5"/>
        <v>9.8728346240791631E-2</v>
      </c>
      <c r="H45" s="15">
        <f t="shared" si="0"/>
        <v>1.0754798136645962</v>
      </c>
      <c r="I45" s="15">
        <f t="shared" si="1"/>
        <v>2.2291078486730721E-2</v>
      </c>
      <c r="J45" s="15"/>
      <c r="K45" s="15"/>
      <c r="L45" s="15"/>
      <c r="M45" s="15"/>
      <c r="N45" s="15"/>
      <c r="O45" s="15"/>
      <c r="P45" s="15"/>
      <c r="Q45" s="15"/>
      <c r="R45" s="15"/>
    </row>
    <row r="46" spans="1:18" s="6" customFormat="1" ht="15" customHeight="1">
      <c r="A46" s="15">
        <v>15.41</v>
      </c>
      <c r="B46" s="15">
        <v>1.105</v>
      </c>
      <c r="C46" s="99">
        <f t="shared" si="6"/>
        <v>1.104705602180577</v>
      </c>
      <c r="D46" s="189">
        <f t="shared" si="2"/>
        <v>-2.6642336599364318E-2</v>
      </c>
      <c r="E46" s="15">
        <f t="shared" si="3"/>
        <v>170.28</v>
      </c>
      <c r="F46" s="15">
        <f t="shared" si="4"/>
        <v>9.4432120674356704E-2</v>
      </c>
      <c r="G46" s="15">
        <f t="shared" si="5"/>
        <v>0.10427945030987434</v>
      </c>
      <c r="H46" s="15">
        <f t="shared" si="0"/>
        <v>1.0793229813664595</v>
      </c>
      <c r="I46" s="15">
        <f t="shared" si="1"/>
        <v>2.3237120935330688E-2</v>
      </c>
      <c r="J46" s="15"/>
      <c r="K46" s="15"/>
      <c r="L46" s="15"/>
      <c r="M46" s="15"/>
      <c r="N46" s="15"/>
      <c r="O46" s="15"/>
      <c r="P46" s="15"/>
      <c r="Q46" s="15"/>
      <c r="R46" s="15"/>
    </row>
    <row r="47" spans="1:18" s="6" customFormat="1" ht="15" customHeight="1">
      <c r="A47" s="15">
        <v>16.079999999999998</v>
      </c>
      <c r="B47" s="15">
        <v>1.1100000000000001</v>
      </c>
      <c r="C47" s="99">
        <f t="shared" si="6"/>
        <v>1.1098043693125392</v>
      </c>
      <c r="D47" s="189">
        <f t="shared" si="2"/>
        <v>-1.7624386257735873E-2</v>
      </c>
      <c r="E47" s="15">
        <f t="shared" si="3"/>
        <v>178.49</v>
      </c>
      <c r="F47" s="15">
        <f t="shared" si="4"/>
        <v>9.8985137533274176E-2</v>
      </c>
      <c r="G47" s="15">
        <f t="shared" si="5"/>
        <v>0.10985960571425055</v>
      </c>
      <c r="H47" s="15">
        <f t="shared" si="0"/>
        <v>1.0831475155279504</v>
      </c>
      <c r="I47" s="15">
        <f t="shared" si="1"/>
        <v>2.4191427452296983E-2</v>
      </c>
      <c r="J47" s="15"/>
      <c r="K47" s="15"/>
      <c r="L47" s="15"/>
      <c r="M47" s="15"/>
      <c r="N47" s="15"/>
      <c r="O47" s="15"/>
      <c r="P47" s="15"/>
      <c r="Q47" s="15"/>
      <c r="R47" s="15"/>
    </row>
    <row r="48" spans="1:18" s="6" customFormat="1" ht="15" customHeight="1">
      <c r="A48" s="15">
        <v>16.760000000000002</v>
      </c>
      <c r="B48" s="15">
        <v>1.115</v>
      </c>
      <c r="C48" s="99">
        <f t="shared" si="6"/>
        <v>1.1150032730511248</v>
      </c>
      <c r="D48" s="189">
        <f t="shared" si="2"/>
        <v>2.9354718608044143E-4</v>
      </c>
      <c r="E48" s="15">
        <f t="shared" si="3"/>
        <v>186.87</v>
      </c>
      <c r="F48" s="15">
        <f t="shared" si="4"/>
        <v>0.10363243123336291</v>
      </c>
      <c r="G48" s="15">
        <f t="shared" si="5"/>
        <v>0.11561376699065166</v>
      </c>
      <c r="H48" s="15">
        <f t="shared" si="0"/>
        <v>1.0870512422360248</v>
      </c>
      <c r="I48" s="15">
        <f t="shared" si="1"/>
        <v>2.5066150460964332E-2</v>
      </c>
      <c r="J48" s="15"/>
      <c r="K48" s="15"/>
      <c r="L48" s="15"/>
      <c r="M48" s="15"/>
      <c r="N48" s="15"/>
      <c r="O48" s="15"/>
      <c r="P48" s="15"/>
      <c r="Q48" s="15"/>
      <c r="R48" s="15"/>
    </row>
    <row r="49" spans="1:18" s="6" customFormat="1" ht="15" customHeight="1">
      <c r="A49" s="15">
        <v>17.43</v>
      </c>
      <c r="B49" s="15">
        <v>1.1200000000000001</v>
      </c>
      <c r="C49" s="99">
        <f t="shared" si="6"/>
        <v>1.1201473373870174</v>
      </c>
      <c r="D49" s="189">
        <f t="shared" si="2"/>
        <v>1.3155123840833234E-2</v>
      </c>
      <c r="E49" s="15">
        <f t="shared" si="3"/>
        <v>195.22</v>
      </c>
      <c r="F49" s="15">
        <f t="shared" si="4"/>
        <v>0.10826308784383318</v>
      </c>
      <c r="G49" s="15">
        <f t="shared" si="5"/>
        <v>0.12140698267391385</v>
      </c>
      <c r="H49" s="15">
        <f t="shared" si="0"/>
        <v>1.0909409937888199</v>
      </c>
      <c r="I49" s="15">
        <f t="shared" si="1"/>
        <v>2.5945541259982264E-2</v>
      </c>
      <c r="J49" s="15"/>
      <c r="K49" s="15"/>
      <c r="L49" s="15"/>
      <c r="M49" s="15"/>
      <c r="N49" s="15"/>
      <c r="O49" s="15"/>
      <c r="P49" s="15"/>
      <c r="Q49" s="15"/>
      <c r="R49" s="15"/>
    </row>
    <row r="50" spans="1:18" s="6" customFormat="1" ht="15" customHeight="1">
      <c r="A50" s="15">
        <v>18.09</v>
      </c>
      <c r="B50" s="15">
        <v>1.125</v>
      </c>
      <c r="C50" s="99">
        <f t="shared" si="6"/>
        <v>1.1252338120230905</v>
      </c>
      <c r="D50" s="189">
        <f t="shared" si="2"/>
        <v>2.0783290941375456E-2</v>
      </c>
      <c r="E50" s="15">
        <f t="shared" si="3"/>
        <v>203.51</v>
      </c>
      <c r="F50" s="15">
        <f t="shared" si="4"/>
        <v>0.11286047027506654</v>
      </c>
      <c r="G50" s="15">
        <f t="shared" si="5"/>
        <v>0.12721839856472192</v>
      </c>
      <c r="H50" s="15">
        <f t="shared" si="0"/>
        <v>1.0948027950310559</v>
      </c>
      <c r="I50" s="15">
        <f t="shared" si="1"/>
        <v>2.6841959972394764E-2</v>
      </c>
      <c r="J50" s="15"/>
      <c r="K50" s="15" t="s">
        <v>86</v>
      </c>
      <c r="L50" s="15"/>
      <c r="M50" s="15"/>
      <c r="N50" s="15"/>
      <c r="O50" s="15"/>
      <c r="P50" s="15"/>
      <c r="Q50" s="15"/>
      <c r="R50" s="15"/>
    </row>
    <row r="51" spans="1:18" s="6" customFormat="1" ht="15" customHeight="1">
      <c r="A51" s="15">
        <v>18.760000000000002</v>
      </c>
      <c r="B51" s="15">
        <v>1.1299999999999999</v>
      </c>
      <c r="C51" s="99">
        <f t="shared" si="6"/>
        <v>1.1304152271672121</v>
      </c>
      <c r="D51" s="189">
        <f t="shared" si="2"/>
        <v>3.6745767009929785E-2</v>
      </c>
      <c r="E51" s="15">
        <f t="shared" si="3"/>
        <v>211.99</v>
      </c>
      <c r="F51" s="15">
        <f t="shared" si="4"/>
        <v>0.11756322094055013</v>
      </c>
      <c r="G51" s="15">
        <f t="shared" si="5"/>
        <v>0.13322565846117107</v>
      </c>
      <c r="H51" s="15">
        <f t="shared" si="0"/>
        <v>1.0987531055900621</v>
      </c>
      <c r="I51" s="15">
        <f t="shared" si="1"/>
        <v>2.7652118946847621E-2</v>
      </c>
      <c r="J51" s="15"/>
      <c r="K51" s="15" t="s">
        <v>87</v>
      </c>
      <c r="L51" s="15"/>
      <c r="M51" s="15"/>
      <c r="N51" s="15"/>
      <c r="O51" s="15"/>
      <c r="P51" s="15"/>
      <c r="Q51" s="15"/>
      <c r="R51" s="15"/>
    </row>
    <row r="52" spans="1:18" s="6" customFormat="1" ht="15" customHeight="1">
      <c r="A52" s="15">
        <v>19.420000000000002</v>
      </c>
      <c r="B52" s="15">
        <v>1.135</v>
      </c>
      <c r="C52" s="99">
        <f t="shared" si="6"/>
        <v>1.1355355309340787</v>
      </c>
      <c r="D52" s="189">
        <f t="shared" si="2"/>
        <v>4.7183342209573043E-2</v>
      </c>
      <c r="E52" s="15">
        <f t="shared" si="3"/>
        <v>220.42</v>
      </c>
      <c r="F52" s="15">
        <f t="shared" si="4"/>
        <v>0.12223824312333628</v>
      </c>
      <c r="G52" s="15">
        <f t="shared" si="5"/>
        <v>0.1392612997384349</v>
      </c>
      <c r="H52" s="15">
        <f t="shared" si="0"/>
        <v>1.1026801242236024</v>
      </c>
      <c r="I52" s="15">
        <f t="shared" si="1"/>
        <v>2.8475661477002378E-2</v>
      </c>
      <c r="J52" s="15"/>
      <c r="K52" s="15"/>
      <c r="L52" s="15"/>
      <c r="M52" s="15"/>
      <c r="N52" s="15"/>
      <c r="O52" s="15"/>
      <c r="P52" s="15"/>
      <c r="Q52" s="15"/>
      <c r="R52" s="15"/>
    </row>
    <row r="53" spans="1:18" s="6" customFormat="1" ht="15" customHeight="1">
      <c r="A53" s="15">
        <v>20.079999999999998</v>
      </c>
      <c r="B53" s="15">
        <v>1.1399999999999999</v>
      </c>
      <c r="C53" s="99">
        <f t="shared" si="6"/>
        <v>1.1406707461416685</v>
      </c>
      <c r="D53" s="189">
        <f t="shared" si="2"/>
        <v>5.8837380848124669E-2</v>
      </c>
      <c r="E53" s="15">
        <f t="shared" si="3"/>
        <v>228.91</v>
      </c>
      <c r="F53" s="15">
        <f t="shared" si="4"/>
        <v>0.12694653948535936</v>
      </c>
      <c r="G53" s="15">
        <f t="shared" si="5"/>
        <v>0.14540523029429139</v>
      </c>
      <c r="H53" s="15">
        <f t="shared" si="0"/>
        <v>1.1066350931677018</v>
      </c>
      <c r="I53" s="15">
        <f t="shared" si="1"/>
        <v>2.9267462133594848E-2</v>
      </c>
      <c r="J53" s="15"/>
      <c r="K53" s="15"/>
      <c r="L53" s="15"/>
      <c r="M53" s="15"/>
      <c r="N53" s="15"/>
      <c r="O53" s="15"/>
      <c r="P53" s="15"/>
      <c r="Q53" s="15"/>
      <c r="R53" s="15"/>
    </row>
    <row r="54" spans="1:18" s="6" customFormat="1" ht="15" customHeight="1">
      <c r="A54" s="15">
        <v>20.73</v>
      </c>
      <c r="B54" s="15">
        <v>1.145</v>
      </c>
      <c r="C54" s="99">
        <f t="shared" si="6"/>
        <v>1.1457417484544505</v>
      </c>
      <c r="D54" s="189">
        <f t="shared" si="2"/>
        <v>6.4781524406158891E-2</v>
      </c>
      <c r="E54" s="15">
        <f t="shared" si="3"/>
        <v>237.36</v>
      </c>
      <c r="F54" s="15">
        <f t="shared" si="4"/>
        <v>0.13163265306122449</v>
      </c>
      <c r="G54" s="15">
        <f t="shared" si="5"/>
        <v>0.15158636897767333</v>
      </c>
      <c r="H54" s="15">
        <f t="shared" si="0"/>
        <v>1.1105714285714285</v>
      </c>
      <c r="I54" s="15">
        <f t="shared" si="1"/>
        <v>3.0068621334996874E-2</v>
      </c>
      <c r="J54" s="15"/>
      <c r="K54" s="15"/>
      <c r="L54" s="15"/>
      <c r="M54" s="15"/>
      <c r="N54" s="15"/>
      <c r="O54" s="15"/>
      <c r="P54" s="15"/>
      <c r="Q54" s="15"/>
      <c r="R54" s="15"/>
    </row>
    <row r="55" spans="1:18" s="6" customFormat="1" ht="15" customHeight="1">
      <c r="A55" s="15">
        <v>21.38</v>
      </c>
      <c r="B55" s="15">
        <v>1.1499999999999999</v>
      </c>
      <c r="C55" s="99">
        <f t="shared" si="6"/>
        <v>1.150825433249568</v>
      </c>
      <c r="D55" s="189">
        <f t="shared" si="2"/>
        <v>7.1776804310267395E-2</v>
      </c>
      <c r="E55" s="15">
        <f t="shared" si="3"/>
        <v>245.87</v>
      </c>
      <c r="F55" s="15">
        <f t="shared" si="4"/>
        <v>0.13635204081632654</v>
      </c>
      <c r="G55" s="15">
        <f t="shared" si="5"/>
        <v>0.15787919066607592</v>
      </c>
      <c r="H55" s="15">
        <f t="shared" si="0"/>
        <v>1.1145357142857142</v>
      </c>
      <c r="I55" s="15">
        <f t="shared" si="1"/>
        <v>3.08385093167702E-2</v>
      </c>
      <c r="J55" s="15"/>
      <c r="K55" s="15"/>
      <c r="L55" s="15"/>
      <c r="M55" s="15"/>
      <c r="N55" s="15"/>
      <c r="O55" s="15"/>
      <c r="P55" s="15"/>
      <c r="Q55" s="15"/>
      <c r="R55" s="15"/>
    </row>
    <row r="56" spans="1:18" s="6" customFormat="1" ht="15" customHeight="1">
      <c r="A56" s="15">
        <v>22.03</v>
      </c>
      <c r="B56" s="15">
        <v>1.155</v>
      </c>
      <c r="C56" s="99">
        <f t="shared" si="6"/>
        <v>1.1559211518375778</v>
      </c>
      <c r="D56" s="189">
        <f t="shared" si="2"/>
        <v>7.9753405850891232E-2</v>
      </c>
      <c r="E56" s="15">
        <f t="shared" si="3"/>
        <v>254.45</v>
      </c>
      <c r="F56" s="15">
        <f t="shared" si="4"/>
        <v>0.14111024844720496</v>
      </c>
      <c r="G56" s="15">
        <f t="shared" si="5"/>
        <v>0.16429378531073446</v>
      </c>
      <c r="H56" s="15">
        <f t="shared" si="0"/>
        <v>1.1185326086956522</v>
      </c>
      <c r="I56" s="15">
        <f t="shared" si="1"/>
        <v>3.1573498964803326E-2</v>
      </c>
      <c r="J56" s="15"/>
      <c r="K56" s="15"/>
      <c r="L56" s="15"/>
      <c r="M56" s="15"/>
      <c r="N56" s="15"/>
      <c r="O56" s="15"/>
      <c r="P56" s="15"/>
      <c r="Q56" s="15"/>
      <c r="R56" s="15"/>
    </row>
    <row r="57" spans="1:18" s="6" customFormat="1" ht="15" customHeight="1">
      <c r="A57" s="15">
        <v>22.67</v>
      </c>
      <c r="B57" s="15">
        <v>1.1599999999999999</v>
      </c>
      <c r="C57" s="99">
        <f t="shared" si="6"/>
        <v>1.1609497453155899</v>
      </c>
      <c r="D57" s="189">
        <f t="shared" si="2"/>
        <v>8.1874596171551767E-2</v>
      </c>
      <c r="E57" s="15">
        <f t="shared" si="3"/>
        <v>262.97000000000003</v>
      </c>
      <c r="F57" s="15">
        <f t="shared" si="4"/>
        <v>0.14583518189884651</v>
      </c>
      <c r="G57" s="15">
        <f t="shared" si="5"/>
        <v>0.17073424098998202</v>
      </c>
      <c r="H57" s="15">
        <f t="shared" ref="H57:H88" si="7">((1-F57)*1+F57*1.84)/1</f>
        <v>1.1225015527950311</v>
      </c>
      <c r="I57" s="15">
        <f t="shared" ref="I57:I88" si="8">(1/H57-1/B57)/(1/H57)</f>
        <v>3.2326247590490353E-2</v>
      </c>
      <c r="J57" s="15"/>
      <c r="K57" s="15"/>
      <c r="L57" s="15"/>
      <c r="M57" s="15"/>
      <c r="N57" s="15"/>
      <c r="O57" s="15"/>
      <c r="P57" s="15"/>
      <c r="Q57" s="15"/>
      <c r="R57" s="15"/>
    </row>
    <row r="58" spans="1:18" s="6" customFormat="1" ht="15" customHeight="1">
      <c r="A58" s="15">
        <v>23.31</v>
      </c>
      <c r="B58" s="15">
        <v>1.165</v>
      </c>
      <c r="C58" s="99">
        <f t="shared" si="6"/>
        <v>1.165989177334442</v>
      </c>
      <c r="D58" s="189">
        <f t="shared" si="2"/>
        <v>8.4907925703169643E-2</v>
      </c>
      <c r="E58" s="15">
        <f t="shared" si="3"/>
        <v>271.56</v>
      </c>
      <c r="F58" s="15">
        <f t="shared" si="4"/>
        <v>0.15059893522626441</v>
      </c>
      <c r="G58" s="15">
        <f t="shared" si="5"/>
        <v>0.17730014886004544</v>
      </c>
      <c r="H58" s="15">
        <f t="shared" si="7"/>
        <v>1.1265031055900621</v>
      </c>
      <c r="I58" s="15">
        <f t="shared" si="8"/>
        <v>3.3044544557886663E-2</v>
      </c>
      <c r="J58" s="15"/>
      <c r="K58" s="15"/>
      <c r="L58" s="15"/>
      <c r="M58" s="15"/>
      <c r="N58" s="15"/>
      <c r="O58" s="15"/>
      <c r="P58" s="15"/>
      <c r="Q58" s="15"/>
      <c r="R58" s="15"/>
    </row>
    <row r="59" spans="1:18" s="6" customFormat="1" ht="15" customHeight="1">
      <c r="A59" s="15">
        <v>23.95</v>
      </c>
      <c r="B59" s="15">
        <v>1.17</v>
      </c>
      <c r="C59" s="99">
        <f t="shared" si="6"/>
        <v>1.1710392347380392</v>
      </c>
      <c r="D59" s="189">
        <f t="shared" si="2"/>
        <v>8.8823481883695793E-2</v>
      </c>
      <c r="E59" s="15">
        <f t="shared" si="3"/>
        <v>280.22000000000003</v>
      </c>
      <c r="F59" s="15">
        <f t="shared" si="4"/>
        <v>0.15540150842945874</v>
      </c>
      <c r="G59" s="15">
        <f t="shared" si="5"/>
        <v>0.18399453702609359</v>
      </c>
      <c r="H59" s="15">
        <f t="shared" si="7"/>
        <v>1.1305372670807454</v>
      </c>
      <c r="I59" s="15">
        <f t="shared" si="8"/>
        <v>3.3728831554918327E-2</v>
      </c>
      <c r="J59" s="15"/>
      <c r="K59" s="15"/>
      <c r="L59" s="15"/>
      <c r="M59" s="15"/>
      <c r="N59" s="15"/>
      <c r="O59" s="15"/>
      <c r="P59" s="15"/>
      <c r="Q59" s="15"/>
      <c r="R59" s="15"/>
    </row>
    <row r="60" spans="1:18" s="6" customFormat="1" ht="15" customHeight="1">
      <c r="A60" s="15">
        <v>24.58</v>
      </c>
      <c r="B60" s="15">
        <v>1.175</v>
      </c>
      <c r="C60" s="99">
        <f t="shared" si="6"/>
        <v>1.1760206757019831</v>
      </c>
      <c r="D60" s="189">
        <f t="shared" si="2"/>
        <v>8.6866017190047121E-2</v>
      </c>
      <c r="E60" s="15">
        <f t="shared" si="3"/>
        <v>288.82</v>
      </c>
      <c r="F60" s="15">
        <f t="shared" si="4"/>
        <v>0.16017080745341614</v>
      </c>
      <c r="G60" s="15">
        <f t="shared" si="5"/>
        <v>0.19071831376536932</v>
      </c>
      <c r="H60" s="15">
        <f t="shared" si="7"/>
        <v>1.1345434782608694</v>
      </c>
      <c r="I60" s="15">
        <f t="shared" si="8"/>
        <v>3.4431082331174985E-2</v>
      </c>
      <c r="J60" s="15"/>
      <c r="K60" s="15"/>
      <c r="L60" s="15"/>
      <c r="M60" s="15"/>
      <c r="N60" s="15"/>
      <c r="O60" s="15"/>
      <c r="P60" s="15"/>
      <c r="Q60" s="15"/>
      <c r="R60" s="15"/>
    </row>
    <row r="61" spans="1:18" s="6" customFormat="1" ht="15" customHeight="1">
      <c r="A61" s="15">
        <v>25.21</v>
      </c>
      <c r="B61" s="15">
        <v>1.18</v>
      </c>
      <c r="C61" s="99">
        <f t="shared" si="6"/>
        <v>1.1810123538909412</v>
      </c>
      <c r="D61" s="189">
        <f t="shared" si="2"/>
        <v>8.5792702622138228E-2</v>
      </c>
      <c r="E61" s="15">
        <f t="shared" si="3"/>
        <v>297.48</v>
      </c>
      <c r="F61" s="15">
        <f t="shared" si="4"/>
        <v>0.16497338065661046</v>
      </c>
      <c r="G61" s="15">
        <f t="shared" si="5"/>
        <v>0.19756661265042638</v>
      </c>
      <c r="H61" s="15">
        <f t="shared" si="7"/>
        <v>1.1385776397515528</v>
      </c>
      <c r="I61" s="15">
        <f t="shared" si="8"/>
        <v>3.5103695125802657E-2</v>
      </c>
      <c r="J61" s="15"/>
      <c r="K61" s="15"/>
      <c r="L61" s="15"/>
      <c r="M61" s="15"/>
      <c r="N61" s="15"/>
      <c r="O61" s="15"/>
      <c r="P61" s="15"/>
      <c r="Q61" s="15"/>
      <c r="R61" s="15"/>
    </row>
    <row r="62" spans="1:18" s="6" customFormat="1" ht="15" customHeight="1">
      <c r="A62" s="15">
        <v>25.84</v>
      </c>
      <c r="B62" s="15">
        <v>1.1850000000000001</v>
      </c>
      <c r="C62" s="99">
        <f t="shared" si="6"/>
        <v>1.1860144043060354</v>
      </c>
      <c r="D62" s="189">
        <f t="shared" si="2"/>
        <v>8.5603738905939905E-2</v>
      </c>
      <c r="E62" s="15">
        <f t="shared" si="3"/>
        <v>306.2</v>
      </c>
      <c r="F62" s="15">
        <f t="shared" si="4"/>
        <v>0.16980922803904169</v>
      </c>
      <c r="G62" s="15">
        <f t="shared" si="5"/>
        <v>0.20454241816967267</v>
      </c>
      <c r="H62" s="15">
        <f t="shared" si="7"/>
        <v>1.1426397515527951</v>
      </c>
      <c r="I62" s="15">
        <f t="shared" si="8"/>
        <v>3.5747045103126589E-2</v>
      </c>
      <c r="J62" s="15"/>
      <c r="K62" s="15"/>
      <c r="L62" s="15"/>
      <c r="M62" s="15"/>
      <c r="N62" s="15"/>
      <c r="O62" s="15"/>
      <c r="P62" s="15"/>
      <c r="Q62" s="15"/>
      <c r="R62" s="15"/>
    </row>
    <row r="63" spans="1:18" s="6" customFormat="1" ht="15" customHeight="1">
      <c r="A63" s="15">
        <v>26.47</v>
      </c>
      <c r="B63" s="15">
        <v>1.19</v>
      </c>
      <c r="C63" s="99">
        <f t="shared" si="6"/>
        <v>1.1910270644426157</v>
      </c>
      <c r="D63" s="189">
        <f t="shared" si="2"/>
        <v>8.6307936354268852E-2</v>
      </c>
      <c r="E63" s="15">
        <f t="shared" si="3"/>
        <v>314.99</v>
      </c>
      <c r="F63" s="15">
        <f t="shared" si="4"/>
        <v>0.17468389529724934</v>
      </c>
      <c r="G63" s="15">
        <f t="shared" si="5"/>
        <v>0.21165695701547499</v>
      </c>
      <c r="H63" s="15">
        <f t="shared" si="7"/>
        <v>1.1467344720496895</v>
      </c>
      <c r="I63" s="15">
        <f t="shared" si="8"/>
        <v>3.6357586512865921E-2</v>
      </c>
      <c r="J63" s="15"/>
      <c r="K63" s="15"/>
      <c r="L63" s="15"/>
      <c r="M63" s="15"/>
      <c r="N63" s="15"/>
      <c r="O63" s="15"/>
      <c r="P63" s="15"/>
      <c r="Q63" s="15"/>
      <c r="R63" s="15"/>
    </row>
    <row r="64" spans="1:18" s="6" customFormat="1" ht="15" customHeight="1">
      <c r="A64" s="15">
        <v>27.1</v>
      </c>
      <c r="B64" s="15">
        <v>1.1950000000000001</v>
      </c>
      <c r="C64" s="99">
        <f t="shared" si="6"/>
        <v>1.1960506696254114</v>
      </c>
      <c r="D64" s="189">
        <f t="shared" si="2"/>
        <v>8.7922144385886011E-2</v>
      </c>
      <c r="E64" s="15">
        <f t="shared" si="3"/>
        <v>323.85000000000002</v>
      </c>
      <c r="F64" s="15">
        <f t="shared" si="4"/>
        <v>0.17959738243123338</v>
      </c>
      <c r="G64" s="15">
        <f t="shared" si="5"/>
        <v>0.21891371210328864</v>
      </c>
      <c r="H64" s="15">
        <f t="shared" si="7"/>
        <v>1.150861801242236</v>
      </c>
      <c r="I64" s="15">
        <f t="shared" si="8"/>
        <v>3.6935731178045147E-2</v>
      </c>
      <c r="J64" s="15"/>
      <c r="K64" s="15"/>
      <c r="L64" s="15"/>
      <c r="M64" s="15"/>
      <c r="N64" s="15"/>
      <c r="O64" s="15"/>
      <c r="P64" s="15"/>
      <c r="Q64" s="15"/>
      <c r="R64" s="15"/>
    </row>
    <row r="65" spans="1:18" s="6" customFormat="1" ht="15" customHeight="1">
      <c r="A65" s="15">
        <v>27.72</v>
      </c>
      <c r="B65" s="15">
        <v>1.2</v>
      </c>
      <c r="C65" s="99">
        <f t="shared" si="6"/>
        <v>1.2010056366550528</v>
      </c>
      <c r="D65" s="189">
        <f t="shared" si="2"/>
        <v>8.3803054587735154E-2</v>
      </c>
      <c r="E65" s="15">
        <f t="shared" si="3"/>
        <v>332.64</v>
      </c>
      <c r="F65" s="15">
        <f t="shared" si="4"/>
        <v>0.18447204968944098</v>
      </c>
      <c r="G65" s="15">
        <f t="shared" si="5"/>
        <v>0.22619954303122616</v>
      </c>
      <c r="H65" s="15">
        <f t="shared" si="7"/>
        <v>1.1549565217391304</v>
      </c>
      <c r="I65" s="15">
        <f t="shared" si="8"/>
        <v>3.7536231884057983E-2</v>
      </c>
      <c r="J65" s="15"/>
      <c r="K65" s="15"/>
      <c r="L65" s="15"/>
      <c r="M65" s="15"/>
      <c r="N65" s="15"/>
      <c r="O65" s="15"/>
      <c r="P65" s="15"/>
      <c r="Q65" s="15"/>
      <c r="R65" s="15"/>
    </row>
    <row r="66" spans="1:18" s="6" customFormat="1" ht="15" customHeight="1">
      <c r="A66" s="15">
        <v>28.33</v>
      </c>
      <c r="B66" s="15">
        <v>1.2050000000000001</v>
      </c>
      <c r="C66" s="99">
        <f t="shared" si="6"/>
        <v>1.2058919123000515</v>
      </c>
      <c r="D66" s="189">
        <f t="shared" si="2"/>
        <v>7.4017618261533469E-2</v>
      </c>
      <c r="E66" s="15">
        <f t="shared" si="3"/>
        <v>341.38</v>
      </c>
      <c r="F66" s="15">
        <f t="shared" si="4"/>
        <v>0.18931898846495118</v>
      </c>
      <c r="G66" s="15">
        <f t="shared" si="5"/>
        <v>0.23353080406616408</v>
      </c>
      <c r="H66" s="15">
        <f t="shared" si="7"/>
        <v>1.1590279503105589</v>
      </c>
      <c r="I66" s="15">
        <f t="shared" si="8"/>
        <v>3.815107858044909E-2</v>
      </c>
      <c r="J66" s="15"/>
      <c r="K66" s="15" t="s">
        <v>76</v>
      </c>
      <c r="L66" s="15"/>
      <c r="M66" s="15"/>
      <c r="N66" s="15"/>
      <c r="O66" s="15"/>
      <c r="P66" s="15"/>
      <c r="Q66" s="15"/>
      <c r="R66" s="15"/>
    </row>
    <row r="67" spans="1:18" s="6" customFormat="1" ht="15" customHeight="1">
      <c r="A67" s="15">
        <v>28.95</v>
      </c>
      <c r="B67" s="15">
        <v>1.21</v>
      </c>
      <c r="C67" s="99">
        <f t="shared" si="6"/>
        <v>1.2108702649006431</v>
      </c>
      <c r="D67" s="189">
        <f t="shared" si="2"/>
        <v>7.1922719061415299E-2</v>
      </c>
      <c r="E67" s="15">
        <f t="shared" si="3"/>
        <v>350.3</v>
      </c>
      <c r="F67" s="15">
        <f t="shared" si="4"/>
        <v>0.19426574977817215</v>
      </c>
      <c r="G67" s="15">
        <f t="shared" si="5"/>
        <v>0.24110399889875422</v>
      </c>
      <c r="H67" s="15">
        <f t="shared" si="7"/>
        <v>1.1631832298136646</v>
      </c>
      <c r="I67" s="15">
        <f t="shared" si="8"/>
        <v>3.8691545608541648E-2</v>
      </c>
      <c r="J67" s="15"/>
      <c r="K67" s="15"/>
      <c r="L67" s="15"/>
      <c r="M67" s="15"/>
      <c r="N67" s="15"/>
      <c r="O67" s="15"/>
      <c r="P67" s="15"/>
      <c r="Q67" s="15"/>
      <c r="R67" s="15"/>
    </row>
    <row r="68" spans="1:18" s="6" customFormat="1" ht="15" customHeight="1">
      <c r="A68" s="15">
        <v>29.57</v>
      </c>
      <c r="B68" s="15">
        <v>1.2150000000000001</v>
      </c>
      <c r="C68" s="99">
        <f t="shared" si="6"/>
        <v>1.2158613298263661</v>
      </c>
      <c r="D68" s="189">
        <f t="shared" si="2"/>
        <v>7.0891343733826953E-2</v>
      </c>
      <c r="E68" s="15">
        <f t="shared" si="3"/>
        <v>359.28</v>
      </c>
      <c r="F68" s="15">
        <f t="shared" si="4"/>
        <v>0.19924578527062997</v>
      </c>
      <c r="G68" s="15">
        <f t="shared" si="5"/>
        <v>0.24882264945426336</v>
      </c>
      <c r="H68" s="15">
        <f t="shared" si="7"/>
        <v>1.1673664596273292</v>
      </c>
      <c r="I68" s="15">
        <f t="shared" si="8"/>
        <v>3.9204559977506964E-2</v>
      </c>
      <c r="J68" s="15"/>
      <c r="K68" s="15"/>
      <c r="L68" s="15"/>
      <c r="M68" s="15"/>
      <c r="N68" s="15"/>
      <c r="O68" s="15"/>
      <c r="P68" s="15"/>
      <c r="Q68" s="15"/>
      <c r="R68" s="15"/>
    </row>
    <row r="69" spans="1:18" s="6" customFormat="1" ht="15" customHeight="1">
      <c r="A69" s="15">
        <v>30.18</v>
      </c>
      <c r="B69" s="15">
        <v>1.22</v>
      </c>
      <c r="C69" s="99">
        <f t="shared" si="6"/>
        <v>1.2207849931619303</v>
      </c>
      <c r="D69" s="189">
        <f t="shared" si="2"/>
        <v>6.4343701797571276E-2</v>
      </c>
      <c r="E69" s="15">
        <f t="shared" si="3"/>
        <v>368.2</v>
      </c>
      <c r="F69" s="15">
        <f t="shared" si="4"/>
        <v>0.20419254658385091</v>
      </c>
      <c r="G69" s="15">
        <f t="shared" si="5"/>
        <v>0.25658536585365849</v>
      </c>
      <c r="H69" s="15">
        <f t="shared" si="7"/>
        <v>1.1715217391304349</v>
      </c>
      <c r="I69" s="15">
        <f t="shared" si="8"/>
        <v>3.9736279401282798E-2</v>
      </c>
      <c r="J69" s="15"/>
      <c r="K69" s="15"/>
      <c r="L69" s="15"/>
      <c r="M69" s="15"/>
      <c r="N69" s="15"/>
      <c r="O69" s="15"/>
      <c r="P69" s="15"/>
      <c r="Q69" s="15"/>
      <c r="R69" s="15"/>
    </row>
    <row r="70" spans="1:18" s="6" customFormat="1" ht="15" customHeight="1">
      <c r="A70" s="15">
        <v>30.79</v>
      </c>
      <c r="B70" s="15">
        <v>1.2250000000000001</v>
      </c>
      <c r="C70" s="99">
        <f t="shared" si="6"/>
        <v>1.2257223957353149</v>
      </c>
      <c r="D70" s="189">
        <f t="shared" si="2"/>
        <v>5.8971080433865411E-2</v>
      </c>
      <c r="E70" s="15">
        <f t="shared" si="3"/>
        <v>377.18</v>
      </c>
      <c r="F70" s="15">
        <f t="shared" si="4"/>
        <v>0.20917258207630879</v>
      </c>
      <c r="G70" s="15">
        <f t="shared" si="5"/>
        <v>0.26449839413191961</v>
      </c>
      <c r="H70" s="15">
        <f t="shared" si="7"/>
        <v>1.1757049689440993</v>
      </c>
      <c r="I70" s="15">
        <f t="shared" si="8"/>
        <v>4.0240841678286385E-2</v>
      </c>
      <c r="J70" s="15"/>
      <c r="K70" s="15"/>
      <c r="L70" s="15"/>
      <c r="M70" s="15"/>
      <c r="N70" s="15"/>
      <c r="O70" s="15"/>
      <c r="P70" s="15"/>
      <c r="Q70" s="15"/>
      <c r="R70" s="15"/>
    </row>
    <row r="71" spans="1:18" s="6" customFormat="1" ht="15" customHeight="1">
      <c r="A71" s="15">
        <v>31.4</v>
      </c>
      <c r="B71" s="15">
        <v>1.23</v>
      </c>
      <c r="C71" s="99">
        <f t="shared" si="6"/>
        <v>1.23067433776139</v>
      </c>
      <c r="D71" s="189">
        <f t="shared" si="2"/>
        <v>5.4824208243091983E-2</v>
      </c>
      <c r="E71" s="15">
        <f t="shared" si="3"/>
        <v>386.22</v>
      </c>
      <c r="F71" s="15">
        <f t="shared" si="4"/>
        <v>0.21418589174800357</v>
      </c>
      <c r="G71" s="15">
        <f t="shared" si="5"/>
        <v>0.27256559725613627</v>
      </c>
      <c r="H71" s="15">
        <f t="shared" si="7"/>
        <v>1.179916149068323</v>
      </c>
      <c r="I71" s="15">
        <f t="shared" si="8"/>
        <v>4.0718577993233335E-2</v>
      </c>
      <c r="J71" s="15"/>
      <c r="K71" s="15"/>
      <c r="L71" s="15"/>
      <c r="M71" s="15"/>
      <c r="N71" s="15"/>
      <c r="O71" s="15"/>
      <c r="P71" s="15"/>
      <c r="Q71" s="15"/>
      <c r="R71" s="15"/>
    </row>
    <row r="72" spans="1:18" s="6" customFormat="1" ht="15" customHeight="1">
      <c r="A72" s="15">
        <v>32.01</v>
      </c>
      <c r="B72" s="15">
        <v>1.2350000000000001</v>
      </c>
      <c r="C72" s="99">
        <f t="shared" si="6"/>
        <v>1.2356416732256763</v>
      </c>
      <c r="D72" s="189">
        <f t="shared" si="2"/>
        <v>5.195734620859993E-2</v>
      </c>
      <c r="E72" s="15">
        <f t="shared" si="3"/>
        <v>395.32</v>
      </c>
      <c r="F72" s="15">
        <f t="shared" si="4"/>
        <v>0.21923247559893522</v>
      </c>
      <c r="G72" s="15">
        <f t="shared" si="5"/>
        <v>0.28079097650367929</v>
      </c>
      <c r="H72" s="15">
        <f t="shared" si="7"/>
        <v>1.1841552795031056</v>
      </c>
      <c r="I72" s="15">
        <f t="shared" si="8"/>
        <v>4.116981416752586E-2</v>
      </c>
      <c r="J72" s="15"/>
      <c r="K72" s="15"/>
      <c r="L72" s="15"/>
      <c r="M72" s="15"/>
      <c r="N72" s="15"/>
      <c r="O72" s="15"/>
      <c r="P72" s="15"/>
      <c r="Q72" s="15"/>
      <c r="R72" s="15"/>
    </row>
    <row r="73" spans="1:18" s="6" customFormat="1" ht="15" customHeight="1">
      <c r="A73" s="15">
        <v>32.61</v>
      </c>
      <c r="B73" s="15">
        <v>1.24</v>
      </c>
      <c r="C73" s="99">
        <f t="shared" si="6"/>
        <v>1.240543470620572</v>
      </c>
      <c r="D73" s="189">
        <f t="shared" si="2"/>
        <v>4.3828275852582949E-2</v>
      </c>
      <c r="E73" s="15">
        <f t="shared" si="3"/>
        <v>404.36</v>
      </c>
      <c r="F73" s="15">
        <f t="shared" si="4"/>
        <v>0.22424578527062999</v>
      </c>
      <c r="G73" s="15">
        <f t="shared" si="5"/>
        <v>0.2890680849847016</v>
      </c>
      <c r="H73" s="15">
        <f t="shared" si="7"/>
        <v>1.1883664596273293</v>
      </c>
      <c r="I73" s="15">
        <f t="shared" si="8"/>
        <v>4.1639951913443975E-2</v>
      </c>
      <c r="J73" s="15"/>
      <c r="K73" s="15"/>
      <c r="L73" s="15"/>
      <c r="M73" s="15"/>
      <c r="N73" s="15"/>
      <c r="O73" s="15"/>
      <c r="P73" s="15"/>
      <c r="Q73" s="15"/>
      <c r="R73" s="15"/>
    </row>
    <row r="74" spans="1:18" s="6" customFormat="1" ht="15" customHeight="1">
      <c r="A74" s="15">
        <v>33.22</v>
      </c>
      <c r="B74" s="15">
        <v>1.2450000000000001</v>
      </c>
      <c r="C74" s="99">
        <f t="shared" si="6"/>
        <v>1.2455440595309635</v>
      </c>
      <c r="D74" s="189">
        <f t="shared" si="2"/>
        <v>4.3699560719949397E-2</v>
      </c>
      <c r="E74" s="15">
        <f t="shared" si="3"/>
        <v>413.59</v>
      </c>
      <c r="F74" s="15">
        <f t="shared" si="4"/>
        <v>0.22936446317657497</v>
      </c>
      <c r="G74" s="15">
        <f t="shared" si="5"/>
        <v>0.29763027036362721</v>
      </c>
      <c r="H74" s="15">
        <f t="shared" si="7"/>
        <v>1.192666149068323</v>
      </c>
      <c r="I74" s="15">
        <f t="shared" si="8"/>
        <v>4.2035221631869131E-2</v>
      </c>
      <c r="J74" s="15"/>
      <c r="K74" s="15"/>
      <c r="L74" s="15"/>
      <c r="M74" s="15"/>
      <c r="N74" s="15"/>
      <c r="O74" s="15"/>
      <c r="P74" s="15"/>
      <c r="Q74" s="15"/>
      <c r="R74" s="15"/>
    </row>
    <row r="75" spans="1:18" s="6" customFormat="1" ht="15" customHeight="1">
      <c r="A75" s="15">
        <v>33.82</v>
      </c>
      <c r="B75" s="15">
        <v>1.25</v>
      </c>
      <c r="C75" s="99">
        <f t="shared" si="6"/>
        <v>1.2504804422598204</v>
      </c>
      <c r="D75" s="189">
        <f t="shared" si="2"/>
        <v>3.8435380785628581E-2</v>
      </c>
      <c r="E75" s="15">
        <f t="shared" si="3"/>
        <v>422.75</v>
      </c>
      <c r="F75" s="15">
        <f t="shared" si="4"/>
        <v>0.23444432120674355</v>
      </c>
      <c r="G75" s="15">
        <f t="shared" si="5"/>
        <v>0.30624071860625157</v>
      </c>
      <c r="H75" s="15">
        <f t="shared" si="7"/>
        <v>1.1969332298136646</v>
      </c>
      <c r="I75" s="15">
        <f t="shared" si="8"/>
        <v>4.2453416149068272E-2</v>
      </c>
      <c r="J75" s="15"/>
      <c r="K75" s="15"/>
      <c r="L75" s="15"/>
      <c r="M75" s="15"/>
      <c r="N75" s="15"/>
      <c r="O75" s="15"/>
      <c r="P75" s="15"/>
      <c r="Q75" s="15"/>
      <c r="R75" s="15"/>
    </row>
    <row r="76" spans="1:18" s="6" customFormat="1" ht="15" customHeight="1">
      <c r="A76" s="15">
        <v>34.42</v>
      </c>
      <c r="B76" s="15">
        <v>1.2549999999999999</v>
      </c>
      <c r="C76" s="99">
        <f t="shared" si="6"/>
        <v>1.2554354328443778</v>
      </c>
      <c r="D76" s="189">
        <f t="shared" si="2"/>
        <v>3.4695844173534572E-2</v>
      </c>
      <c r="E76" s="15">
        <f t="shared" si="3"/>
        <v>431.97</v>
      </c>
      <c r="F76" s="15">
        <f t="shared" si="4"/>
        <v>0.23955745341614909</v>
      </c>
      <c r="G76" s="15">
        <f t="shared" si="5"/>
        <v>0.31502373781203741</v>
      </c>
      <c r="H76" s="15">
        <f t="shared" si="7"/>
        <v>1.2012282608695652</v>
      </c>
      <c r="I76" s="15">
        <f t="shared" si="8"/>
        <v>4.2846007275246775E-2</v>
      </c>
      <c r="J76" s="15"/>
      <c r="K76" s="15"/>
      <c r="L76" s="15"/>
      <c r="M76" s="15"/>
      <c r="N76" s="15"/>
      <c r="O76" s="15"/>
      <c r="P76" s="15"/>
      <c r="Q76" s="15"/>
      <c r="R76" s="15"/>
    </row>
    <row r="77" spans="1:18" s="6" customFormat="1" ht="15" customHeight="1">
      <c r="A77" s="15">
        <v>35.01</v>
      </c>
      <c r="B77" s="15">
        <v>1.26</v>
      </c>
      <c r="C77" s="99">
        <f t="shared" si="6"/>
        <v>1.2603269653952183</v>
      </c>
      <c r="D77" s="189">
        <f t="shared" si="2"/>
        <v>2.5949634541131698E-2</v>
      </c>
      <c r="E77" s="15">
        <f t="shared" si="3"/>
        <v>441.13</v>
      </c>
      <c r="F77" s="15">
        <f t="shared" si="4"/>
        <v>0.24463731144631765</v>
      </c>
      <c r="G77" s="15">
        <f t="shared" si="5"/>
        <v>0.3238673489615071</v>
      </c>
      <c r="H77" s="15">
        <f t="shared" si="7"/>
        <v>1.2054953416149068</v>
      </c>
      <c r="I77" s="15">
        <f t="shared" si="8"/>
        <v>4.3257665384994655E-2</v>
      </c>
      <c r="J77" s="15"/>
      <c r="K77" s="15"/>
      <c r="L77" s="15"/>
      <c r="M77" s="15"/>
      <c r="N77" s="15"/>
      <c r="O77" s="15"/>
      <c r="P77" s="15"/>
      <c r="Q77" s="15"/>
      <c r="R77" s="15"/>
    </row>
    <row r="78" spans="1:18" s="6" customFormat="1" ht="15" customHeight="1">
      <c r="A78" s="15">
        <v>35.6</v>
      </c>
      <c r="B78" s="15">
        <v>1.2649999999999999</v>
      </c>
      <c r="C78" s="99">
        <f t="shared" si="6"/>
        <v>1.2652384554009188</v>
      </c>
      <c r="D78" s="189">
        <f t="shared" si="2"/>
        <v>1.885022932165498E-2</v>
      </c>
      <c r="E78" s="15">
        <f t="shared" si="3"/>
        <v>450.34</v>
      </c>
      <c r="F78" s="15">
        <f t="shared" si="4"/>
        <v>0.24974489795918364</v>
      </c>
      <c r="G78" s="15">
        <f t="shared" si="5"/>
        <v>0.33287997279836784</v>
      </c>
      <c r="H78" s="15">
        <f t="shared" si="7"/>
        <v>1.2097857142857142</v>
      </c>
      <c r="I78" s="15">
        <f t="shared" si="8"/>
        <v>4.3647656691134851E-2</v>
      </c>
      <c r="J78" s="15"/>
      <c r="K78" s="15"/>
      <c r="L78" s="15"/>
      <c r="M78" s="15"/>
      <c r="N78" s="15"/>
      <c r="O78" s="15"/>
      <c r="P78" s="15"/>
      <c r="Q78" s="15"/>
      <c r="R78" s="15"/>
    </row>
    <row r="79" spans="1:18" s="6" customFormat="1" ht="15" customHeight="1">
      <c r="A79" s="15">
        <v>36.19</v>
      </c>
      <c r="B79" s="15">
        <v>1.27</v>
      </c>
      <c r="C79" s="99">
        <f t="shared" si="6"/>
        <v>1.2701709134417543</v>
      </c>
      <c r="D79" s="189">
        <f t="shared" si="2"/>
        <v>1.3457751319231423E-2</v>
      </c>
      <c r="E79" s="15">
        <f t="shared" si="3"/>
        <v>459.61</v>
      </c>
      <c r="F79" s="15">
        <f t="shared" si="4"/>
        <v>0.2548857586512866</v>
      </c>
      <c r="G79" s="15">
        <f t="shared" si="5"/>
        <v>0.34207607975647331</v>
      </c>
      <c r="H79" s="15">
        <f t="shared" si="7"/>
        <v>1.2141040372670808</v>
      </c>
      <c r="I79" s="15">
        <f t="shared" si="8"/>
        <v>4.4012569081038851E-2</v>
      </c>
      <c r="J79" s="15"/>
      <c r="K79" s="15"/>
      <c r="L79" s="15"/>
      <c r="M79" s="15"/>
      <c r="N79" s="15"/>
      <c r="O79" s="15"/>
      <c r="P79" s="15"/>
      <c r="Q79" s="15"/>
      <c r="R79" s="15"/>
    </row>
    <row r="80" spans="1:18" s="6" customFormat="1" ht="15" customHeight="1">
      <c r="A80" s="15">
        <v>36.78</v>
      </c>
      <c r="B80" s="15">
        <v>1.2749999999999999</v>
      </c>
      <c r="C80" s="99">
        <f t="shared" si="6"/>
        <v>1.2751253697600085</v>
      </c>
      <c r="D80" s="189">
        <f t="shared" si="2"/>
        <v>9.832922353611169E-3</v>
      </c>
      <c r="E80" s="15">
        <f t="shared" si="3"/>
        <v>468.95</v>
      </c>
      <c r="F80" s="15">
        <f t="shared" si="4"/>
        <v>0.26006543921916592</v>
      </c>
      <c r="G80" s="15">
        <f t="shared" si="5"/>
        <v>0.35147086378115044</v>
      </c>
      <c r="H80" s="15">
        <f t="shared" si="7"/>
        <v>1.2184549689440993</v>
      </c>
      <c r="I80" s="15">
        <f t="shared" si="8"/>
        <v>4.4349043965412206E-2</v>
      </c>
      <c r="J80" s="15"/>
      <c r="K80" s="15"/>
      <c r="L80" s="15"/>
      <c r="M80" s="15"/>
      <c r="N80" s="15"/>
      <c r="O80" s="15"/>
      <c r="P80" s="15"/>
      <c r="Q80" s="15"/>
      <c r="R80" s="15"/>
    </row>
    <row r="81" spans="1:18" s="6" customFormat="1" ht="15" customHeight="1">
      <c r="A81" s="15">
        <v>37.36</v>
      </c>
      <c r="B81" s="15">
        <v>1.28</v>
      </c>
      <c r="C81" s="99">
        <f t="shared" si="6"/>
        <v>1.280018308669282</v>
      </c>
      <c r="D81" s="189">
        <f t="shared" si="2"/>
        <v>1.4303647876551251E-3</v>
      </c>
      <c r="E81" s="15">
        <f t="shared" si="3"/>
        <v>478.21</v>
      </c>
      <c r="F81" s="15">
        <f t="shared" si="4"/>
        <v>0.26520075421472933</v>
      </c>
      <c r="G81" s="15">
        <f t="shared" si="5"/>
        <v>0.36091593144099193</v>
      </c>
      <c r="H81" s="15">
        <f t="shared" si="7"/>
        <v>1.2227686335403727</v>
      </c>
      <c r="I81" s="15">
        <f t="shared" si="8"/>
        <v>4.4712005046583798E-2</v>
      </c>
      <c r="J81" s="15"/>
      <c r="K81" s="15"/>
      <c r="L81" s="15"/>
      <c r="M81" s="15"/>
      <c r="N81" s="15"/>
      <c r="O81" s="15"/>
      <c r="P81" s="15"/>
      <c r="Q81" s="15"/>
      <c r="R81" s="15"/>
    </row>
    <row r="82" spans="1:18" s="6" customFormat="1" ht="15" customHeight="1">
      <c r="A82" s="15">
        <v>37.950000000000003</v>
      </c>
      <c r="B82" s="15">
        <v>1.2849999999999999</v>
      </c>
      <c r="C82" s="99">
        <f t="shared" si="6"/>
        <v>1.2850194966835728</v>
      </c>
      <c r="D82" s="189">
        <f t="shared" si="2"/>
        <v>1.5172516399165931E-3</v>
      </c>
      <c r="E82" s="15">
        <f t="shared" si="3"/>
        <v>487.66</v>
      </c>
      <c r="F82" s="15">
        <f t="shared" si="4"/>
        <v>0.27044143744454302</v>
      </c>
      <c r="G82" s="15">
        <f t="shared" si="5"/>
        <v>0.37069188318105106</v>
      </c>
      <c r="H82" s="15">
        <f t="shared" si="7"/>
        <v>1.2271708074534162</v>
      </c>
      <c r="I82" s="15">
        <f t="shared" si="8"/>
        <v>4.5003262682166367E-2</v>
      </c>
      <c r="J82" s="15"/>
      <c r="K82" s="15"/>
      <c r="L82" s="15"/>
      <c r="M82" s="15"/>
      <c r="N82" s="15"/>
      <c r="O82" s="15"/>
      <c r="P82" s="15"/>
      <c r="Q82" s="15"/>
      <c r="R82" s="15"/>
    </row>
    <row r="83" spans="1:18" s="6" customFormat="1" ht="15" customHeight="1">
      <c r="A83" s="15">
        <v>38.53</v>
      </c>
      <c r="B83" s="15">
        <v>1.29</v>
      </c>
      <c r="C83" s="99">
        <f t="shared" si="6"/>
        <v>1.2899604321496505</v>
      </c>
      <c r="D83" s="189">
        <f t="shared" si="2"/>
        <v>-3.0672752208938869E-3</v>
      </c>
      <c r="E83" s="15">
        <f t="shared" si="3"/>
        <v>497.04</v>
      </c>
      <c r="F83" s="15">
        <f t="shared" si="4"/>
        <v>0.27564330079858029</v>
      </c>
      <c r="G83" s="15">
        <f t="shared" si="5"/>
        <v>0.38053530960984872</v>
      </c>
      <c r="H83" s="15">
        <f t="shared" si="7"/>
        <v>1.2315403726708074</v>
      </c>
      <c r="I83" s="15">
        <f t="shared" si="8"/>
        <v>4.5317540565265643E-2</v>
      </c>
      <c r="J83" s="15"/>
      <c r="K83" s="15"/>
      <c r="L83" s="15"/>
      <c r="M83" s="15"/>
      <c r="N83" s="15"/>
      <c r="O83" s="15"/>
      <c r="P83" s="15"/>
      <c r="Q83" s="15"/>
      <c r="R83" s="15"/>
    </row>
    <row r="84" spans="1:18" s="6" customFormat="1" ht="15" customHeight="1">
      <c r="A84" s="15">
        <v>39.1</v>
      </c>
      <c r="B84" s="15">
        <v>1.2949999999999999</v>
      </c>
      <c r="C84" s="99">
        <f t="shared" si="6"/>
        <v>1.2948408531062645</v>
      </c>
      <c r="D84" s="189">
        <f t="shared" si="2"/>
        <v>-1.2289335423584395E-2</v>
      </c>
      <c r="E84" s="15">
        <f t="shared" si="3"/>
        <v>506.35</v>
      </c>
      <c r="F84" s="15">
        <f t="shared" si="4"/>
        <v>0.2808063442768412</v>
      </c>
      <c r="G84" s="15">
        <f t="shared" si="5"/>
        <v>0.39044608088830629</v>
      </c>
      <c r="H84" s="15">
        <f t="shared" si="7"/>
        <v>1.2358773291925467</v>
      </c>
      <c r="I84" s="15">
        <f t="shared" si="8"/>
        <v>4.5654572052087533E-2</v>
      </c>
      <c r="J84" s="15"/>
      <c r="K84" s="15"/>
      <c r="L84" s="15"/>
      <c r="M84" s="15"/>
      <c r="N84" s="15"/>
      <c r="O84" s="15"/>
      <c r="P84" s="15"/>
      <c r="Q84" s="15"/>
      <c r="R84" s="15"/>
    </row>
    <row r="85" spans="1:18" s="6" customFormat="1" ht="15" customHeight="1">
      <c r="A85" s="15">
        <v>39.68</v>
      </c>
      <c r="B85" s="15">
        <v>1.3</v>
      </c>
      <c r="C85" s="99">
        <f t="shared" si="6"/>
        <v>1.2998330119355459</v>
      </c>
      <c r="D85" s="189">
        <f t="shared" si="2"/>
        <v>-1.2845235727241791E-2</v>
      </c>
      <c r="E85" s="15">
        <f t="shared" si="3"/>
        <v>515.84</v>
      </c>
      <c r="F85" s="15">
        <f t="shared" si="4"/>
        <v>0.28606921029281279</v>
      </c>
      <c r="G85" s="15">
        <f t="shared" si="5"/>
        <v>0.4006959980114343</v>
      </c>
      <c r="H85" s="15">
        <f t="shared" si="7"/>
        <v>1.2402981366459627</v>
      </c>
      <c r="I85" s="15">
        <f t="shared" si="8"/>
        <v>4.5924510272336468E-2</v>
      </c>
      <c r="J85" s="15"/>
      <c r="K85" s="15"/>
      <c r="L85" s="15"/>
      <c r="M85" s="15"/>
      <c r="N85" s="15"/>
      <c r="O85" s="15"/>
      <c r="P85" s="15"/>
      <c r="Q85" s="15"/>
      <c r="R85" s="15"/>
    </row>
    <row r="86" spans="1:18" s="6" customFormat="1" ht="15" customHeight="1">
      <c r="A86" s="15">
        <v>40.25</v>
      </c>
      <c r="B86" s="15">
        <v>1.3049999999999999</v>
      </c>
      <c r="C86" s="99">
        <f t="shared" si="6"/>
        <v>1.3047657513769997</v>
      </c>
      <c r="D86" s="189">
        <f t="shared" si="2"/>
        <v>-1.7950086053659383E-2</v>
      </c>
      <c r="E86" s="15">
        <f t="shared" si="3"/>
        <v>525.26</v>
      </c>
      <c r="F86" s="15">
        <f t="shared" si="4"/>
        <v>0.29129325643300796</v>
      </c>
      <c r="G86" s="15">
        <f t="shared" si="5"/>
        <v>0.41102086169929725</v>
      </c>
      <c r="H86" s="15">
        <f t="shared" si="7"/>
        <v>1.2446863354037268</v>
      </c>
      <c r="I86" s="15">
        <f t="shared" si="8"/>
        <v>4.6217367506722715E-2</v>
      </c>
      <c r="J86" s="15"/>
      <c r="K86" s="15"/>
      <c r="L86" s="15"/>
      <c r="M86" s="15"/>
      <c r="N86" s="15"/>
      <c r="O86" s="15"/>
      <c r="P86" s="15"/>
      <c r="Q86" s="15"/>
      <c r="R86" s="15"/>
    </row>
    <row r="87" spans="1:18" s="6" customFormat="1" ht="15" customHeight="1">
      <c r="A87" s="15">
        <v>40.82</v>
      </c>
      <c r="B87" s="15">
        <v>1.31</v>
      </c>
      <c r="C87" s="99">
        <f t="shared" si="6"/>
        <v>1.3097258858201994</v>
      </c>
      <c r="D87" s="189">
        <f t="shared" si="2"/>
        <v>-2.0924746549664947E-2</v>
      </c>
      <c r="E87" s="15">
        <f t="shared" si="3"/>
        <v>534.74</v>
      </c>
      <c r="F87" s="15">
        <f t="shared" si="4"/>
        <v>0.29655057675244012</v>
      </c>
      <c r="G87" s="15">
        <f t="shared" si="5"/>
        <v>0.42156630875234541</v>
      </c>
      <c r="H87" s="15">
        <f t="shared" si="7"/>
        <v>1.2491024844720497</v>
      </c>
      <c r="I87" s="15">
        <f t="shared" si="8"/>
        <v>4.6486653074771213E-2</v>
      </c>
      <c r="J87" s="15"/>
      <c r="K87" s="15"/>
      <c r="L87" s="15"/>
      <c r="M87" s="15"/>
      <c r="N87" s="15"/>
      <c r="O87" s="15"/>
      <c r="P87" s="15"/>
      <c r="Q87" s="15"/>
      <c r="R87" s="15"/>
    </row>
    <row r="88" spans="1:18" s="6" customFormat="1" ht="15" customHeight="1">
      <c r="A88" s="15">
        <v>41.39</v>
      </c>
      <c r="B88" s="15">
        <v>1.3149999999999999</v>
      </c>
      <c r="C88" s="99">
        <f t="shared" si="6"/>
        <v>1.3147143780849491</v>
      </c>
      <c r="D88" s="189">
        <f t="shared" si="2"/>
        <v>-2.1720297722500538E-2</v>
      </c>
      <c r="E88" s="15">
        <f t="shared" si="3"/>
        <v>544.28</v>
      </c>
      <c r="F88" s="15">
        <f t="shared" si="4"/>
        <v>0.3018411712511091</v>
      </c>
      <c r="G88" s="15">
        <f t="shared" si="5"/>
        <v>0.43233883010834673</v>
      </c>
      <c r="H88" s="15">
        <f t="shared" si="7"/>
        <v>1.2535465838509317</v>
      </c>
      <c r="I88" s="15">
        <f t="shared" si="8"/>
        <v>4.6732635854804742E-2</v>
      </c>
      <c r="J88" s="15"/>
      <c r="K88" s="15"/>
      <c r="L88" s="15"/>
      <c r="M88" s="15"/>
      <c r="N88" s="15"/>
      <c r="O88" s="15"/>
      <c r="P88" s="15"/>
      <c r="Q88" s="15"/>
      <c r="R88" s="15"/>
    </row>
    <row r="89" spans="1:18" s="6" customFormat="1" ht="15" customHeight="1">
      <c r="A89" s="15">
        <v>41.95</v>
      </c>
      <c r="B89" s="15">
        <v>1.32</v>
      </c>
      <c r="C89" s="99">
        <f t="shared" si="6"/>
        <v>1.3196438925705662</v>
      </c>
      <c r="D89" s="189">
        <f t="shared" si="2"/>
        <v>-2.6977835563167896E-2</v>
      </c>
      <c r="E89" s="15">
        <f t="shared" si="3"/>
        <v>553.74</v>
      </c>
      <c r="F89" s="15">
        <f t="shared" si="4"/>
        <v>0.30708740017746228</v>
      </c>
      <c r="G89" s="15">
        <f t="shared" si="5"/>
        <v>0.44318345525266911</v>
      </c>
      <c r="H89" s="15">
        <f t="shared" ref="H89:H120" si="9">((1-F89)*1+F89*1.84)/1</f>
        <v>1.2579534161490682</v>
      </c>
      <c r="I89" s="15">
        <f t="shared" ref="I89:I120" si="10">(1/H89-1/B89)/(1/H89)</f>
        <v>4.7004987765857487E-2</v>
      </c>
      <c r="J89" s="15"/>
      <c r="K89" s="15"/>
      <c r="L89" s="15"/>
      <c r="M89" s="15"/>
      <c r="N89" s="15"/>
      <c r="O89" s="15"/>
      <c r="P89" s="15"/>
      <c r="Q89" s="15"/>
      <c r="R89" s="15"/>
    </row>
    <row r="90" spans="1:18" s="6" customFormat="1" ht="15" customHeight="1">
      <c r="A90" s="15">
        <v>42.51</v>
      </c>
      <c r="B90" s="15">
        <v>1.325</v>
      </c>
      <c r="C90" s="99">
        <f t="shared" si="6"/>
        <v>1.3246025933237784</v>
      </c>
      <c r="D90" s="189">
        <f t="shared" ref="D90:D153" si="11">(C90-B90)/B90*100</f>
        <v>-2.9992956695967382E-2</v>
      </c>
      <c r="E90" s="15">
        <f t="shared" si="3"/>
        <v>563.26</v>
      </c>
      <c r="F90" s="15">
        <f t="shared" ref="F90:F153" si="12">E90/1803.2</f>
        <v>0.31236690328305233</v>
      </c>
      <c r="G90" s="15">
        <f t="shared" ref="G90:G153" si="13">F90/(1-F90)</f>
        <v>0.45426391599593519</v>
      </c>
      <c r="H90" s="15">
        <f t="shared" si="9"/>
        <v>1.2623881987577641</v>
      </c>
      <c r="I90" s="15">
        <f t="shared" si="10"/>
        <v>4.725418961678178E-2</v>
      </c>
      <c r="J90" s="15"/>
      <c r="K90" s="15"/>
      <c r="L90" s="15"/>
      <c r="M90" s="15"/>
      <c r="N90" s="15"/>
      <c r="O90" s="15"/>
      <c r="P90" s="15"/>
      <c r="Q90" s="15"/>
      <c r="R90" s="15"/>
    </row>
    <row r="91" spans="1:18" s="6" customFormat="1" ht="15" customHeight="1">
      <c r="A91" s="15">
        <v>43.07</v>
      </c>
      <c r="B91" s="15">
        <v>1.33</v>
      </c>
      <c r="C91" s="99">
        <f t="shared" ref="C91:C154" si="14">0.8923299+0.0100286*A91+ 6.4764*10^-5*(A91-52.4057)^2+1.7696*10^-7*(A91-52.4057)^3-2.6153*10^-8*(A91-52.4057)^4-3.917*10^-10*(A91-52.4057)^5</f>
        <v>1.3295913607792218</v>
      </c>
      <c r="D91" s="189">
        <f t="shared" si="11"/>
        <v>-3.0724753441975408E-2</v>
      </c>
      <c r="E91" s="15">
        <f t="shared" si="3"/>
        <v>572.83000000000004</v>
      </c>
      <c r="F91" s="15">
        <f t="shared" si="12"/>
        <v>0.31767413487133983</v>
      </c>
      <c r="G91" s="15">
        <f t="shared" si="13"/>
        <v>0.46557539601908371</v>
      </c>
      <c r="H91" s="15">
        <f t="shared" si="9"/>
        <v>1.2668462732919255</v>
      </c>
      <c r="I91" s="15">
        <f t="shared" si="10"/>
        <v>4.7484005043665081E-2</v>
      </c>
      <c r="J91" s="15"/>
      <c r="K91" s="15"/>
      <c r="L91" s="15"/>
      <c r="M91" s="15"/>
      <c r="N91" s="15"/>
      <c r="O91" s="15"/>
      <c r="P91" s="15"/>
      <c r="Q91" s="15"/>
      <c r="R91" s="15"/>
    </row>
    <row r="92" spans="1:18" s="6" customFormat="1" ht="15" customHeight="1">
      <c r="A92" s="15">
        <v>43.62</v>
      </c>
      <c r="B92" s="15">
        <v>1.335</v>
      </c>
      <c r="C92" s="99">
        <f t="shared" si="14"/>
        <v>1.3345211457419839</v>
      </c>
      <c r="D92" s="189">
        <f t="shared" si="11"/>
        <v>-3.5869232810193372E-2</v>
      </c>
      <c r="E92" s="15">
        <f t="shared" si="3"/>
        <v>582.33000000000004</v>
      </c>
      <c r="F92" s="15">
        <f t="shared" si="12"/>
        <v>0.32294254658385096</v>
      </c>
      <c r="G92" s="15">
        <f t="shared" si="13"/>
        <v>0.47697953099019552</v>
      </c>
      <c r="H92" s="15">
        <f t="shared" si="9"/>
        <v>1.2712717391304349</v>
      </c>
      <c r="I92" s="15">
        <f t="shared" si="10"/>
        <v>4.77365249959288E-2</v>
      </c>
      <c r="J92" s="15"/>
      <c r="K92" s="15"/>
      <c r="L92" s="15"/>
      <c r="M92" s="15"/>
      <c r="N92" s="15"/>
      <c r="O92" s="15"/>
      <c r="P92" s="15"/>
      <c r="Q92" s="15"/>
      <c r="R92" s="15"/>
    </row>
    <row r="93" spans="1:18" s="6" customFormat="1" ht="15" customHeight="1">
      <c r="A93" s="15">
        <v>44.17</v>
      </c>
      <c r="B93" s="15">
        <v>1.34</v>
      </c>
      <c r="C93" s="99">
        <f t="shared" si="14"/>
        <v>1.3394815686346577</v>
      </c>
      <c r="D93" s="189">
        <f t="shared" si="11"/>
        <v>-3.8688907861369651E-2</v>
      </c>
      <c r="E93" s="15">
        <f t="shared" si="3"/>
        <v>591.88</v>
      </c>
      <c r="F93" s="15">
        <f t="shared" si="12"/>
        <v>0.32823868677905943</v>
      </c>
      <c r="G93" s="15">
        <f t="shared" si="13"/>
        <v>0.48862398045107813</v>
      </c>
      <c r="H93" s="15">
        <f t="shared" si="9"/>
        <v>1.2757204968944098</v>
      </c>
      <c r="I93" s="15">
        <f t="shared" si="10"/>
        <v>4.7969778437007678E-2</v>
      </c>
      <c r="J93" s="15"/>
      <c r="K93" s="15"/>
      <c r="L93" s="15"/>
      <c r="M93" s="15"/>
      <c r="N93" s="15"/>
      <c r="O93" s="15"/>
      <c r="P93" s="15"/>
      <c r="Q93" s="15"/>
      <c r="R93" s="15"/>
    </row>
    <row r="94" spans="1:18" s="6" customFormat="1" ht="15" customHeight="1">
      <c r="A94" s="15">
        <v>44.72</v>
      </c>
      <c r="B94" s="15">
        <v>1.345</v>
      </c>
      <c r="C94" s="99">
        <f t="shared" si="14"/>
        <v>1.3444734113554473</v>
      </c>
      <c r="D94" s="189">
        <f t="shared" si="11"/>
        <v>-3.9151572085701379E-2</v>
      </c>
      <c r="E94" s="15">
        <f t="shared" si="3"/>
        <v>601.48</v>
      </c>
      <c r="F94" s="15">
        <f t="shared" si="12"/>
        <v>0.33356255545696539</v>
      </c>
      <c r="G94" s="15">
        <f t="shared" si="13"/>
        <v>0.50051592717105486</v>
      </c>
      <c r="H94" s="15">
        <f t="shared" si="9"/>
        <v>1.2801925465838511</v>
      </c>
      <c r="I94" s="15">
        <f t="shared" si="10"/>
        <v>4.8183980235054852E-2</v>
      </c>
      <c r="J94" s="15"/>
      <c r="K94" s="15"/>
      <c r="L94" s="15"/>
      <c r="M94" s="15"/>
      <c r="N94" s="15"/>
      <c r="O94" s="15"/>
      <c r="P94" s="15"/>
      <c r="Q94" s="15"/>
      <c r="R94" s="15"/>
    </row>
    <row r="95" spans="1:18" s="6" customFormat="1" ht="15" customHeight="1">
      <c r="A95" s="15">
        <v>45.26</v>
      </c>
      <c r="B95" s="15">
        <v>1.35</v>
      </c>
      <c r="C95" s="99">
        <f t="shared" si="14"/>
        <v>1.349405796327888</v>
      </c>
      <c r="D95" s="189">
        <f t="shared" si="11"/>
        <v>-4.4015086823114669E-2</v>
      </c>
      <c r="E95" s="15">
        <f t="shared" si="3"/>
        <v>611.01</v>
      </c>
      <c r="F95" s="15">
        <f t="shared" si="12"/>
        <v>0.33884760425909494</v>
      </c>
      <c r="G95" s="15">
        <f t="shared" si="13"/>
        <v>0.51251058975498864</v>
      </c>
      <c r="H95" s="15">
        <f t="shared" si="9"/>
        <v>1.2846319875776397</v>
      </c>
      <c r="I95" s="15">
        <f t="shared" si="10"/>
        <v>4.8420749942489093E-2</v>
      </c>
      <c r="J95" s="15"/>
      <c r="K95" s="15"/>
      <c r="L95" s="15"/>
      <c r="M95" s="15"/>
      <c r="N95" s="15"/>
      <c r="O95" s="15"/>
      <c r="P95" s="15"/>
      <c r="Q95" s="15"/>
      <c r="R95" s="15"/>
    </row>
    <row r="96" spans="1:18" s="6" customFormat="1" ht="15" customHeight="1">
      <c r="A96" s="15">
        <v>45.8</v>
      </c>
      <c r="B96" s="15">
        <v>1.355</v>
      </c>
      <c r="C96" s="99">
        <f t="shared" si="14"/>
        <v>1.3543698978941261</v>
      </c>
      <c r="D96" s="189">
        <f t="shared" si="11"/>
        <v>-4.6502000433497157E-2</v>
      </c>
      <c r="E96" s="15">
        <f t="shared" si="3"/>
        <v>620.59</v>
      </c>
      <c r="F96" s="15">
        <f t="shared" si="12"/>
        <v>0.34416038154392192</v>
      </c>
      <c r="G96" s="15">
        <f t="shared" si="13"/>
        <v>0.52476302415842924</v>
      </c>
      <c r="H96" s="15">
        <f t="shared" si="9"/>
        <v>1.2890947204968946</v>
      </c>
      <c r="I96" s="15">
        <f t="shared" si="10"/>
        <v>4.8638582659118426E-2</v>
      </c>
      <c r="J96" s="15"/>
      <c r="K96" s="15"/>
      <c r="L96" s="15"/>
      <c r="M96" s="15"/>
      <c r="N96" s="15"/>
      <c r="O96" s="15"/>
      <c r="P96" s="15"/>
      <c r="Q96" s="15"/>
      <c r="R96" s="15"/>
    </row>
    <row r="97" spans="1:18" s="6" customFormat="1" ht="15" customHeight="1">
      <c r="A97" s="15">
        <v>46.33</v>
      </c>
      <c r="B97" s="15">
        <v>1.36</v>
      </c>
      <c r="C97" s="99">
        <f t="shared" si="14"/>
        <v>1.3592735617503249</v>
      </c>
      <c r="D97" s="189">
        <f t="shared" si="11"/>
        <v>-5.341457718200153E-2</v>
      </c>
      <c r="E97" s="15">
        <f t="shared" si="3"/>
        <v>630.09</v>
      </c>
      <c r="F97" s="15">
        <f t="shared" si="12"/>
        <v>0.349428793256433</v>
      </c>
      <c r="G97" s="15">
        <f t="shared" si="13"/>
        <v>0.53711075687701926</v>
      </c>
      <c r="H97" s="15">
        <f t="shared" si="9"/>
        <v>1.2935201863354036</v>
      </c>
      <c r="I97" s="15">
        <f t="shared" si="10"/>
        <v>4.8882215929850405E-2</v>
      </c>
      <c r="J97" s="15"/>
      <c r="K97" s="15"/>
      <c r="L97" s="15"/>
      <c r="M97" s="15"/>
      <c r="N97" s="15"/>
      <c r="O97" s="15"/>
      <c r="P97" s="15"/>
      <c r="Q97" s="15"/>
      <c r="R97" s="15"/>
    </row>
    <row r="98" spans="1:18" s="6" customFormat="1" ht="15" customHeight="1">
      <c r="A98" s="15">
        <v>46.86</v>
      </c>
      <c r="B98" s="15">
        <v>1.365</v>
      </c>
      <c r="C98" s="99">
        <f t="shared" si="14"/>
        <v>1.3642090350250746</v>
      </c>
      <c r="D98" s="189">
        <f t="shared" si="11"/>
        <v>-5.794615200918446E-2</v>
      </c>
      <c r="E98" s="15">
        <f t="shared" si="3"/>
        <v>639.64</v>
      </c>
      <c r="F98" s="15">
        <f t="shared" si="12"/>
        <v>0.35472493345164152</v>
      </c>
      <c r="G98" s="15">
        <f t="shared" si="13"/>
        <v>0.54972670081474095</v>
      </c>
      <c r="H98" s="15">
        <f t="shared" si="9"/>
        <v>1.2979689440993787</v>
      </c>
      <c r="I98" s="15">
        <f t="shared" si="10"/>
        <v>4.9107000659795862E-2</v>
      </c>
      <c r="J98" s="15"/>
      <c r="K98" s="15"/>
      <c r="L98" s="15"/>
      <c r="M98" s="15"/>
      <c r="N98" s="15"/>
      <c r="O98" s="15"/>
      <c r="P98" s="15"/>
      <c r="Q98" s="15"/>
      <c r="R98" s="15"/>
    </row>
    <row r="99" spans="1:18" s="6" customFormat="1" ht="15" customHeight="1">
      <c r="A99" s="15">
        <v>47.39</v>
      </c>
      <c r="B99" s="15">
        <v>1.37</v>
      </c>
      <c r="C99" s="99">
        <f t="shared" si="14"/>
        <v>1.3691769003926153</v>
      </c>
      <c r="D99" s="189">
        <f t="shared" si="11"/>
        <v>-6.0080263312759334E-2</v>
      </c>
      <c r="E99" s="15">
        <f t="shared" si="3"/>
        <v>649.24</v>
      </c>
      <c r="F99" s="15">
        <f t="shared" si="12"/>
        <v>0.36004880212954748</v>
      </c>
      <c r="G99" s="15">
        <f t="shared" si="13"/>
        <v>0.56261915491004888</v>
      </c>
      <c r="H99" s="15">
        <f t="shared" si="9"/>
        <v>1.3024409937888199</v>
      </c>
      <c r="I99" s="15">
        <f t="shared" si="10"/>
        <v>4.9313143219839428E-2</v>
      </c>
      <c r="J99" s="15"/>
      <c r="K99" s="15"/>
      <c r="L99" s="15"/>
      <c r="M99" s="15"/>
      <c r="N99" s="15"/>
      <c r="O99" s="15"/>
      <c r="P99" s="15"/>
      <c r="Q99" s="15"/>
      <c r="R99" s="15"/>
    </row>
    <row r="100" spans="1:18" s="6" customFormat="1" ht="15" customHeight="1">
      <c r="A100" s="15">
        <v>47.92</v>
      </c>
      <c r="B100" s="15">
        <v>1.375</v>
      </c>
      <c r="C100" s="99">
        <f t="shared" si="14"/>
        <v>1.3741777115689708</v>
      </c>
      <c r="D100" s="189">
        <f t="shared" si="11"/>
        <v>-5.9802794983938999E-2</v>
      </c>
      <c r="E100" s="15">
        <f t="shared" si="3"/>
        <v>658.9</v>
      </c>
      <c r="F100" s="15">
        <f t="shared" si="12"/>
        <v>0.36540594498669032</v>
      </c>
      <c r="G100" s="15">
        <f t="shared" si="13"/>
        <v>0.57581053919426728</v>
      </c>
      <c r="H100" s="15">
        <f t="shared" si="9"/>
        <v>1.3069409937888199</v>
      </c>
      <c r="I100" s="15">
        <f t="shared" si="10"/>
        <v>4.9497459062676434E-2</v>
      </c>
      <c r="J100" s="15"/>
      <c r="K100" s="15"/>
      <c r="L100" s="15"/>
      <c r="M100" s="15"/>
      <c r="N100" s="15"/>
      <c r="O100" s="15"/>
      <c r="P100" s="15"/>
      <c r="Q100" s="15"/>
      <c r="R100" s="15"/>
    </row>
    <row r="101" spans="1:18" s="6" customFormat="1" ht="15" customHeight="1">
      <c r="A101" s="15">
        <v>48.45</v>
      </c>
      <c r="B101" s="15">
        <v>1.38</v>
      </c>
      <c r="C101" s="99">
        <f t="shared" si="14"/>
        <v>1.3792119913462624</v>
      </c>
      <c r="D101" s="189">
        <f t="shared" si="11"/>
        <v>-5.7102076357790965E-2</v>
      </c>
      <c r="E101" s="15">
        <f t="shared" si="3"/>
        <v>668.61</v>
      </c>
      <c r="F101" s="15">
        <f t="shared" si="12"/>
        <v>0.3707908163265306</v>
      </c>
      <c r="G101" s="15">
        <f t="shared" si="13"/>
        <v>0.58929657409284408</v>
      </c>
      <c r="H101" s="15">
        <f t="shared" si="9"/>
        <v>1.3114642857142857</v>
      </c>
      <c r="I101" s="15">
        <f t="shared" si="10"/>
        <v>4.966356107660435E-2</v>
      </c>
      <c r="J101" s="15"/>
      <c r="K101" s="15"/>
      <c r="L101" s="15"/>
      <c r="M101" s="15"/>
      <c r="N101" s="15"/>
      <c r="O101" s="15"/>
      <c r="P101" s="15"/>
      <c r="Q101" s="15"/>
      <c r="R101" s="15"/>
    </row>
    <row r="102" spans="1:18" s="6" customFormat="1" ht="15" customHeight="1">
      <c r="A102" s="15">
        <v>48.97</v>
      </c>
      <c r="B102" s="15">
        <v>1.385</v>
      </c>
      <c r="C102" s="99">
        <f t="shared" si="14"/>
        <v>1.3841842853334627</v>
      </c>
      <c r="D102" s="189">
        <f t="shared" si="11"/>
        <v>-5.8896365814966982E-2</v>
      </c>
      <c r="E102" s="15">
        <f t="shared" si="3"/>
        <v>678.23</v>
      </c>
      <c r="F102" s="15">
        <f t="shared" si="12"/>
        <v>0.37612577639751554</v>
      </c>
      <c r="G102" s="15">
        <f t="shared" si="13"/>
        <v>0.60288718810279385</v>
      </c>
      <c r="H102" s="15">
        <f t="shared" si="9"/>
        <v>1.3159456521739132</v>
      </c>
      <c r="I102" s="15">
        <f t="shared" si="10"/>
        <v>4.985873489248132E-2</v>
      </c>
      <c r="J102" s="15"/>
      <c r="K102" s="15"/>
      <c r="L102" s="15"/>
      <c r="M102" s="15"/>
      <c r="N102" s="15"/>
      <c r="O102" s="15"/>
      <c r="P102" s="15"/>
      <c r="Q102" s="15"/>
      <c r="R102" s="15"/>
    </row>
    <row r="103" spans="1:18" s="6" customFormat="1" ht="15" customHeight="1">
      <c r="A103" s="15">
        <v>49.48</v>
      </c>
      <c r="B103" s="15">
        <v>1.3900000000000099</v>
      </c>
      <c r="C103" s="99">
        <f t="shared" si="14"/>
        <v>1.3890931258642054</v>
      </c>
      <c r="D103" s="189">
        <f t="shared" si="11"/>
        <v>-6.5242743583055693E-2</v>
      </c>
      <c r="E103" s="15">
        <f t="shared" si="3"/>
        <v>687.77</v>
      </c>
      <c r="F103" s="15">
        <f t="shared" si="12"/>
        <v>0.38141637089618452</v>
      </c>
      <c r="G103" s="15">
        <f t="shared" si="13"/>
        <v>0.61659629021991513</v>
      </c>
      <c r="H103" s="15">
        <f t="shared" si="9"/>
        <v>1.3203897515527951</v>
      </c>
      <c r="I103" s="15">
        <f t="shared" si="10"/>
        <v>5.0079315429650509E-2</v>
      </c>
      <c r="J103" s="15"/>
      <c r="K103" s="15"/>
      <c r="L103" s="15"/>
      <c r="M103" s="15"/>
      <c r="N103" s="15"/>
      <c r="O103" s="15"/>
      <c r="P103" s="15"/>
      <c r="Q103" s="15"/>
      <c r="R103" s="15"/>
    </row>
    <row r="104" spans="1:18" s="6" customFormat="1" ht="15" customHeight="1">
      <c r="A104" s="15">
        <v>49.99</v>
      </c>
      <c r="B104" s="15">
        <v>1.395</v>
      </c>
      <c r="C104" s="99">
        <f t="shared" si="14"/>
        <v>1.3940341982014013</v>
      </c>
      <c r="D104" s="189">
        <f t="shared" si="11"/>
        <v>-6.923310384220295E-2</v>
      </c>
      <c r="E104" s="15">
        <f t="shared" si="3"/>
        <v>697.36</v>
      </c>
      <c r="F104" s="15">
        <f t="shared" si="12"/>
        <v>0.38673469387755099</v>
      </c>
      <c r="G104" s="15">
        <f t="shared" si="13"/>
        <v>0.63061564059900155</v>
      </c>
      <c r="H104" s="15">
        <f t="shared" si="9"/>
        <v>1.3248571428571427</v>
      </c>
      <c r="I104" s="15">
        <f t="shared" si="10"/>
        <v>5.0281618023553638E-2</v>
      </c>
      <c r="J104" s="15"/>
      <c r="K104" s="15"/>
      <c r="L104" s="15"/>
      <c r="M104" s="15"/>
      <c r="N104" s="15"/>
      <c r="O104" s="15"/>
      <c r="P104" s="15"/>
      <c r="Q104" s="15"/>
      <c r="R104" s="15"/>
    </row>
    <row r="105" spans="1:18" s="6" customFormat="1" ht="15" customHeight="1">
      <c r="A105" s="15">
        <v>50.5</v>
      </c>
      <c r="B105" s="15">
        <v>1.4000000000000099</v>
      </c>
      <c r="C105" s="99">
        <f t="shared" si="14"/>
        <v>1.3990078431154036</v>
      </c>
      <c r="D105" s="189">
        <f t="shared" si="11"/>
        <v>-7.0868348900449421E-2</v>
      </c>
      <c r="E105" s="15">
        <f t="shared" si="3"/>
        <v>707</v>
      </c>
      <c r="F105" s="15">
        <f t="shared" si="12"/>
        <v>0.39208074534161491</v>
      </c>
      <c r="G105" s="15">
        <f t="shared" si="13"/>
        <v>0.64495530012771385</v>
      </c>
      <c r="H105" s="15">
        <f t="shared" si="9"/>
        <v>1.3293478260869565</v>
      </c>
      <c r="I105" s="15">
        <f t="shared" si="10"/>
        <v>5.0465838509323589E-2</v>
      </c>
      <c r="J105" s="15"/>
      <c r="K105" s="15"/>
      <c r="L105" s="15"/>
      <c r="M105" s="15"/>
      <c r="N105" s="15"/>
      <c r="O105" s="15"/>
      <c r="P105" s="15"/>
      <c r="Q105" s="15"/>
      <c r="R105" s="15"/>
    </row>
    <row r="106" spans="1:18" s="6" customFormat="1" ht="15" customHeight="1">
      <c r="A106" s="15">
        <v>51.01</v>
      </c>
      <c r="B106" s="15">
        <v>1.405</v>
      </c>
      <c r="C106" s="99">
        <f t="shared" si="14"/>
        <v>1.4040143665950151</v>
      </c>
      <c r="D106" s="189">
        <f t="shared" si="11"/>
        <v>-7.0151843771168704E-2</v>
      </c>
      <c r="E106" s="15">
        <f t="shared" si="3"/>
        <v>716.69</v>
      </c>
      <c r="F106" s="15">
        <f t="shared" si="12"/>
        <v>0.39745452528837621</v>
      </c>
      <c r="G106" s="15">
        <f t="shared" si="13"/>
        <v>0.65962577426806934</v>
      </c>
      <c r="H106" s="15">
        <f t="shared" si="9"/>
        <v>1.3338618012422361</v>
      </c>
      <c r="I106" s="15">
        <f t="shared" si="10"/>
        <v>5.0632169934351504E-2</v>
      </c>
      <c r="J106" s="15"/>
      <c r="K106" s="15"/>
      <c r="L106" s="15"/>
      <c r="M106" s="15"/>
      <c r="N106" s="15"/>
      <c r="O106" s="15"/>
      <c r="P106" s="15"/>
      <c r="Q106" s="15"/>
      <c r="R106" s="15"/>
    </row>
    <row r="107" spans="1:18" s="6" customFormat="1" ht="15" customHeight="1">
      <c r="A107" s="15">
        <v>51.52</v>
      </c>
      <c r="B107" s="15">
        <v>1.4100000000000099</v>
      </c>
      <c r="C107" s="99">
        <f t="shared" si="14"/>
        <v>1.4090540382257299</v>
      </c>
      <c r="D107" s="189">
        <f t="shared" si="11"/>
        <v>-6.7089487537585965E-2</v>
      </c>
      <c r="E107" s="15">
        <f t="shared" si="3"/>
        <v>726.43</v>
      </c>
      <c r="F107" s="15">
        <f t="shared" si="12"/>
        <v>0.4028560337178349</v>
      </c>
      <c r="G107" s="15">
        <f t="shared" si="13"/>
        <v>0.67463803783537779</v>
      </c>
      <c r="H107" s="15">
        <f t="shared" si="9"/>
        <v>1.3383990683229814</v>
      </c>
      <c r="I107" s="15">
        <f t="shared" si="10"/>
        <v>5.0780802607821272E-2</v>
      </c>
      <c r="J107" s="15"/>
      <c r="K107" s="15"/>
      <c r="L107" s="15"/>
      <c r="M107" s="15"/>
      <c r="N107" s="15"/>
      <c r="O107" s="15"/>
      <c r="P107" s="15"/>
      <c r="Q107" s="15"/>
      <c r="R107" s="15"/>
    </row>
    <row r="108" spans="1:18" s="6" customFormat="1" ht="15" customHeight="1">
      <c r="A108" s="15">
        <v>52.02</v>
      </c>
      <c r="B108" s="15">
        <v>1.415</v>
      </c>
      <c r="C108" s="99">
        <f t="shared" si="14"/>
        <v>1.4140272958542921</v>
      </c>
      <c r="D108" s="189">
        <f t="shared" si="11"/>
        <v>-6.8742342452857708E-2</v>
      </c>
      <c r="E108" s="15">
        <f t="shared" si="3"/>
        <v>736.08</v>
      </c>
      <c r="F108" s="15">
        <f t="shared" si="12"/>
        <v>0.40820763087843837</v>
      </c>
      <c r="G108" s="15">
        <f t="shared" si="13"/>
        <v>0.68978184271684539</v>
      </c>
      <c r="H108" s="15">
        <f t="shared" si="9"/>
        <v>1.3428944099378883</v>
      </c>
      <c r="I108" s="15">
        <f t="shared" si="10"/>
        <v>5.0958014178170745E-2</v>
      </c>
      <c r="J108" s="15"/>
      <c r="K108" s="15"/>
      <c r="L108" s="15"/>
      <c r="M108" s="15"/>
      <c r="N108" s="15"/>
      <c r="O108" s="15"/>
      <c r="P108" s="15"/>
      <c r="Q108" s="15"/>
      <c r="R108" s="15"/>
    </row>
    <row r="109" spans="1:18" s="6" customFormat="1" ht="15" customHeight="1">
      <c r="A109" s="15">
        <v>52.51</v>
      </c>
      <c r="B109" s="15">
        <v>1.4200000000000099</v>
      </c>
      <c r="C109" s="99">
        <f t="shared" si="14"/>
        <v>1.41893239073221</v>
      </c>
      <c r="D109" s="189">
        <f t="shared" si="11"/>
        <v>-7.5183751253514841E-2</v>
      </c>
      <c r="E109" s="15">
        <f t="shared" si="3"/>
        <v>745.64</v>
      </c>
      <c r="F109" s="15">
        <f t="shared" si="12"/>
        <v>0.41350931677018632</v>
      </c>
      <c r="G109" s="15">
        <f t="shared" si="13"/>
        <v>0.70505692348424676</v>
      </c>
      <c r="H109" s="15">
        <f t="shared" si="9"/>
        <v>1.3473478260869567</v>
      </c>
      <c r="I109" s="15">
        <f t="shared" si="10"/>
        <v>5.1163502755670998E-2</v>
      </c>
      <c r="J109" s="15"/>
      <c r="K109" s="15"/>
      <c r="L109" s="15"/>
      <c r="M109" s="15"/>
      <c r="N109" s="15"/>
      <c r="O109" s="15"/>
      <c r="P109" s="15"/>
      <c r="Q109" s="15"/>
      <c r="R109" s="15"/>
    </row>
    <row r="110" spans="1:18" s="6" customFormat="1" ht="15" customHeight="1">
      <c r="A110" s="15">
        <v>53.01</v>
      </c>
      <c r="B110" s="15">
        <v>1.425</v>
      </c>
      <c r="C110" s="99">
        <f t="shared" si="14"/>
        <v>1.4239696719515846</v>
      </c>
      <c r="D110" s="189">
        <f t="shared" si="11"/>
        <v>-7.2303722695818071E-2</v>
      </c>
      <c r="E110" s="15">
        <f t="shared" si="3"/>
        <v>755.39</v>
      </c>
      <c r="F110" s="15">
        <f t="shared" si="12"/>
        <v>0.41891637089618455</v>
      </c>
      <c r="G110" s="15">
        <f t="shared" si="13"/>
        <v>0.72092268636489432</v>
      </c>
      <c r="H110" s="15">
        <f t="shared" si="9"/>
        <v>1.351889751552795</v>
      </c>
      <c r="I110" s="15">
        <f t="shared" si="10"/>
        <v>5.1305437506810644E-2</v>
      </c>
      <c r="J110" s="15"/>
      <c r="K110" s="15"/>
      <c r="L110" s="15"/>
      <c r="M110" s="15"/>
      <c r="N110" s="15"/>
      <c r="O110" s="15"/>
      <c r="P110" s="15"/>
      <c r="Q110" s="15"/>
      <c r="R110" s="15"/>
    </row>
    <row r="111" spans="1:18" s="6" customFormat="1" ht="15" customHeight="1">
      <c r="A111" s="15">
        <v>53.5</v>
      </c>
      <c r="B111" s="15">
        <v>1.4300000000000099</v>
      </c>
      <c r="C111" s="99">
        <f t="shared" si="14"/>
        <v>1.4289377481770875</v>
      </c>
      <c r="D111" s="189">
        <f t="shared" si="11"/>
        <v>-7.4283344260307943E-2</v>
      </c>
      <c r="E111" s="15">
        <f t="shared" si="3"/>
        <v>765.05</v>
      </c>
      <c r="F111" s="15">
        <f t="shared" si="12"/>
        <v>0.42427351375332739</v>
      </c>
      <c r="G111" s="15">
        <f t="shared" si="13"/>
        <v>0.73693589558348971</v>
      </c>
      <c r="H111" s="15">
        <f t="shared" si="9"/>
        <v>1.3563897515527952</v>
      </c>
      <c r="I111" s="15">
        <f t="shared" si="10"/>
        <v>5.1475698214835011E-2</v>
      </c>
      <c r="J111" s="15"/>
      <c r="K111" s="15"/>
      <c r="L111" s="15"/>
      <c r="M111" s="15"/>
      <c r="N111" s="15"/>
      <c r="O111" s="15"/>
      <c r="P111" s="15"/>
      <c r="Q111" s="15"/>
      <c r="R111" s="15"/>
    </row>
    <row r="112" spans="1:18" s="6" customFormat="1" ht="15" customHeight="1">
      <c r="A112" s="15">
        <v>54</v>
      </c>
      <c r="B112" s="15">
        <v>1.43500000000001</v>
      </c>
      <c r="C112" s="99">
        <f t="shared" si="14"/>
        <v>1.4340394607563911</v>
      </c>
      <c r="D112" s="189">
        <f t="shared" si="11"/>
        <v>-6.6936532656371714E-2</v>
      </c>
      <c r="E112" s="15">
        <f t="shared" si="3"/>
        <v>774.9</v>
      </c>
      <c r="F112" s="15">
        <f t="shared" si="12"/>
        <v>0.42973602484472045</v>
      </c>
      <c r="G112" s="15">
        <f t="shared" si="13"/>
        <v>0.75357385976854985</v>
      </c>
      <c r="H112" s="15">
        <f t="shared" si="9"/>
        <v>1.3609782608695653</v>
      </c>
      <c r="I112" s="15">
        <f t="shared" si="10"/>
        <v>5.1583093470692794E-2</v>
      </c>
      <c r="J112" s="15"/>
      <c r="K112" s="15"/>
      <c r="L112" s="15"/>
      <c r="M112" s="15"/>
      <c r="N112" s="15"/>
      <c r="O112" s="15"/>
      <c r="P112" s="15"/>
      <c r="Q112" s="15"/>
      <c r="R112" s="15"/>
    </row>
    <row r="113" spans="1:18" s="6" customFormat="1" ht="15" customHeight="1">
      <c r="A113" s="15">
        <v>54.49</v>
      </c>
      <c r="B113" s="15">
        <v>1.4400000000000099</v>
      </c>
      <c r="C113" s="99">
        <f t="shared" si="14"/>
        <v>1.4390707620158145</v>
      </c>
      <c r="D113" s="189">
        <f t="shared" si="11"/>
        <v>-6.4530415569125879E-2</v>
      </c>
      <c r="E113" s="15">
        <f t="shared" si="3"/>
        <v>784.66</v>
      </c>
      <c r="F113" s="15">
        <f t="shared" si="12"/>
        <v>0.43514862466725818</v>
      </c>
      <c r="G113" s="15">
        <f t="shared" si="13"/>
        <v>0.77037720658982467</v>
      </c>
      <c r="H113" s="15">
        <f t="shared" si="9"/>
        <v>1.3655248447204968</v>
      </c>
      <c r="I113" s="15">
        <f t="shared" si="10"/>
        <v>5.1718857832994923E-2</v>
      </c>
      <c r="J113" s="15"/>
      <c r="K113" s="15"/>
      <c r="L113" s="15"/>
      <c r="M113" s="15"/>
      <c r="N113" s="15"/>
      <c r="O113" s="15"/>
      <c r="P113" s="15"/>
      <c r="Q113" s="15"/>
      <c r="R113" s="15"/>
    </row>
    <row r="114" spans="1:18" s="6" customFormat="1" ht="15" customHeight="1">
      <c r="A114" s="15">
        <v>54.97</v>
      </c>
      <c r="B114" s="15">
        <v>1.4450000000000101</v>
      </c>
      <c r="C114" s="99">
        <f t="shared" si="14"/>
        <v>1.4440297160143045</v>
      </c>
      <c r="D114" s="189">
        <f t="shared" si="11"/>
        <v>-6.7147680671662754E-2</v>
      </c>
      <c r="E114" s="15">
        <f t="shared" si="3"/>
        <v>794.32</v>
      </c>
      <c r="F114" s="15">
        <f t="shared" si="12"/>
        <v>0.44050576752440107</v>
      </c>
      <c r="G114" s="15">
        <f t="shared" si="13"/>
        <v>0.78732852271826181</v>
      </c>
      <c r="H114" s="15">
        <f t="shared" si="9"/>
        <v>1.370024844720497</v>
      </c>
      <c r="I114" s="15">
        <f t="shared" si="10"/>
        <v>5.1885920608659188E-2</v>
      </c>
      <c r="J114" s="15"/>
      <c r="K114" s="15"/>
      <c r="L114" s="15"/>
      <c r="M114" s="15"/>
      <c r="N114" s="15"/>
      <c r="O114" s="15"/>
      <c r="P114" s="15"/>
      <c r="Q114" s="15"/>
      <c r="R114" s="15"/>
    </row>
    <row r="115" spans="1:18" s="6" customFormat="1" ht="15" customHeight="1">
      <c r="A115" s="15">
        <v>55.45</v>
      </c>
      <c r="B115" s="15">
        <v>1.4500000000000099</v>
      </c>
      <c r="C115" s="99">
        <f t="shared" si="14"/>
        <v>1.4490186313529108</v>
      </c>
      <c r="D115" s="189">
        <f t="shared" si="11"/>
        <v>-6.7680596351667816E-2</v>
      </c>
      <c r="E115" s="15">
        <f t="shared" si="3"/>
        <v>804.03</v>
      </c>
      <c r="F115" s="15">
        <f t="shared" si="12"/>
        <v>0.4458906388642413</v>
      </c>
      <c r="G115" s="15">
        <f t="shared" si="13"/>
        <v>0.80469789925638258</v>
      </c>
      <c r="H115" s="15">
        <f t="shared" si="9"/>
        <v>1.3745481366459629</v>
      </c>
      <c r="I115" s="15">
        <f t="shared" si="10"/>
        <v>5.2035767830376972E-2</v>
      </c>
      <c r="J115" s="15"/>
      <c r="K115" s="15"/>
      <c r="L115" s="15"/>
      <c r="M115" s="15"/>
      <c r="N115" s="15"/>
      <c r="O115" s="15"/>
      <c r="P115" s="15"/>
      <c r="Q115" s="15"/>
      <c r="R115" s="15"/>
    </row>
    <row r="116" spans="1:18" s="6" customFormat="1" ht="15" customHeight="1">
      <c r="A116" s="15">
        <v>55.93</v>
      </c>
      <c r="B116" s="15">
        <v>1.4550000000000101</v>
      </c>
      <c r="C116" s="99">
        <f t="shared" si="14"/>
        <v>1.454037410202353</v>
      </c>
      <c r="D116" s="189">
        <f t="shared" si="11"/>
        <v>-6.6157374409419836E-2</v>
      </c>
      <c r="E116" s="15">
        <f t="shared" si="3"/>
        <v>813.78</v>
      </c>
      <c r="F116" s="15">
        <f t="shared" si="12"/>
        <v>0.45129769299023953</v>
      </c>
      <c r="G116" s="15">
        <f t="shared" si="13"/>
        <v>0.82248185805825613</v>
      </c>
      <c r="H116" s="15">
        <f t="shared" si="9"/>
        <v>1.3790900621118012</v>
      </c>
      <c r="I116" s="15">
        <f t="shared" si="10"/>
        <v>5.2171778617325318E-2</v>
      </c>
      <c r="J116" s="15"/>
      <c r="K116" s="15"/>
      <c r="L116" s="15"/>
      <c r="M116" s="15"/>
      <c r="N116" s="15"/>
      <c r="O116" s="15"/>
      <c r="P116" s="15"/>
      <c r="Q116" s="15"/>
      <c r="R116" s="15"/>
    </row>
    <row r="117" spans="1:18" s="6" customFormat="1" ht="15" customHeight="1">
      <c r="A117" s="15">
        <v>56.41</v>
      </c>
      <c r="B117" s="15">
        <v>1.46000000000001</v>
      </c>
      <c r="C117" s="99">
        <f t="shared" si="14"/>
        <v>1.4590859138178731</v>
      </c>
      <c r="D117" s="189">
        <f t="shared" si="11"/>
        <v>-6.260864261211202E-2</v>
      </c>
      <c r="E117" s="15">
        <f t="shared" si="3"/>
        <v>823.59</v>
      </c>
      <c r="F117" s="15">
        <f t="shared" si="12"/>
        <v>0.45673802129547469</v>
      </c>
      <c r="G117" s="15">
        <f t="shared" si="13"/>
        <v>0.84073253641755386</v>
      </c>
      <c r="H117" s="15">
        <f t="shared" si="9"/>
        <v>1.3836599378881989</v>
      </c>
      <c r="I117" s="15">
        <f t="shared" si="10"/>
        <v>5.228771377521281E-2</v>
      </c>
      <c r="J117" s="15"/>
      <c r="K117" s="15"/>
      <c r="L117" s="15"/>
      <c r="M117" s="15"/>
      <c r="N117" s="15"/>
      <c r="O117" s="15"/>
      <c r="P117" s="15"/>
      <c r="Q117" s="15"/>
      <c r="R117" s="15"/>
    </row>
    <row r="118" spans="1:18" s="6" customFormat="1" ht="15" customHeight="1">
      <c r="A118" s="15">
        <v>56.89</v>
      </c>
      <c r="B118" s="15">
        <v>1.4650000000000101</v>
      </c>
      <c r="C118" s="99">
        <f t="shared" si="14"/>
        <v>1.4641639613415494</v>
      </c>
      <c r="D118" s="189">
        <f t="shared" si="11"/>
        <v>-5.7067485219160954E-2</v>
      </c>
      <c r="E118" s="15">
        <f t="shared" si="3"/>
        <v>833.44</v>
      </c>
      <c r="F118" s="15">
        <f t="shared" si="12"/>
        <v>0.46220053238686781</v>
      </c>
      <c r="G118" s="15">
        <f t="shared" si="13"/>
        <v>0.85942913710608826</v>
      </c>
      <c r="H118" s="15">
        <f t="shared" si="9"/>
        <v>1.388248447204969</v>
      </c>
      <c r="I118" s="15">
        <f t="shared" si="10"/>
        <v>5.2390138426648879E-2</v>
      </c>
      <c r="J118" s="15"/>
      <c r="K118" s="15"/>
      <c r="L118" s="15"/>
      <c r="M118" s="15"/>
      <c r="N118" s="15"/>
      <c r="O118" s="15"/>
      <c r="P118" s="15"/>
      <c r="Q118" s="15"/>
      <c r="R118" s="15"/>
    </row>
    <row r="119" spans="1:18" s="6" customFormat="1" ht="15" customHeight="1">
      <c r="A119" s="15">
        <v>57.36</v>
      </c>
      <c r="B119" s="15">
        <v>1.47000000000001</v>
      </c>
      <c r="C119" s="99">
        <f t="shared" si="14"/>
        <v>1.4691646277990646</v>
      </c>
      <c r="D119" s="189">
        <f t="shared" si="11"/>
        <v>-5.6828040880633417E-2</v>
      </c>
      <c r="E119" s="15">
        <f t="shared" si="3"/>
        <v>843.19</v>
      </c>
      <c r="F119" s="15">
        <f t="shared" si="12"/>
        <v>0.46760758651286605</v>
      </c>
      <c r="G119" s="15">
        <f t="shared" si="13"/>
        <v>0.8783137675649213</v>
      </c>
      <c r="H119" s="15">
        <f t="shared" si="9"/>
        <v>1.3927903726708075</v>
      </c>
      <c r="I119" s="15">
        <f t="shared" si="10"/>
        <v>5.2523556006259749E-2</v>
      </c>
      <c r="J119" s="15"/>
      <c r="K119" s="15"/>
      <c r="L119" s="15"/>
      <c r="M119" s="15"/>
      <c r="N119" s="15"/>
      <c r="O119" s="15"/>
      <c r="P119" s="15"/>
      <c r="Q119" s="15"/>
      <c r="R119" s="15"/>
    </row>
    <row r="120" spans="1:18" s="6" customFormat="1" ht="15" customHeight="1">
      <c r="A120" s="15">
        <v>57.84</v>
      </c>
      <c r="B120" s="15">
        <v>1.4750000000000101</v>
      </c>
      <c r="C120" s="99">
        <f t="shared" si="14"/>
        <v>1.4743004439396969</v>
      </c>
      <c r="D120" s="189">
        <f t="shared" si="11"/>
        <v>-4.7427529512754488E-2</v>
      </c>
      <c r="E120" s="15">
        <f t="shared" si="3"/>
        <v>853.14</v>
      </c>
      <c r="F120" s="15">
        <f t="shared" si="12"/>
        <v>0.47312555456965394</v>
      </c>
      <c r="G120" s="15">
        <f t="shared" si="13"/>
        <v>0.89798539039639602</v>
      </c>
      <c r="H120" s="15">
        <f t="shared" si="9"/>
        <v>1.3974254658385092</v>
      </c>
      <c r="I120" s="15">
        <f t="shared" si="10"/>
        <v>5.2592904516271265E-2</v>
      </c>
      <c r="J120" s="15"/>
      <c r="K120" s="15"/>
      <c r="L120" s="15"/>
      <c r="M120" s="15"/>
      <c r="N120" s="15"/>
      <c r="O120" s="15"/>
      <c r="P120" s="15"/>
      <c r="Q120" s="15"/>
      <c r="R120" s="15"/>
    </row>
    <row r="121" spans="1:18" s="6" customFormat="1" ht="15" customHeight="1">
      <c r="A121" s="15">
        <v>58.31</v>
      </c>
      <c r="B121" s="15">
        <v>1.48000000000001</v>
      </c>
      <c r="C121" s="99">
        <f t="shared" si="14"/>
        <v>1.4793571179530303</v>
      </c>
      <c r="D121" s="189">
        <f t="shared" si="11"/>
        <v>-4.3437976147277353E-2</v>
      </c>
      <c r="E121" s="15">
        <f t="shared" si="3"/>
        <v>862.99</v>
      </c>
      <c r="F121" s="15">
        <f t="shared" si="12"/>
        <v>0.478588065661047</v>
      </c>
      <c r="G121" s="15">
        <f t="shared" si="13"/>
        <v>0.9178694121526042</v>
      </c>
      <c r="H121" s="15">
        <f t="shared" ref="H121:H152" si="15">((1-F121)*1+F121*1.84)/1</f>
        <v>1.4020139751552794</v>
      </c>
      <c r="I121" s="15">
        <f t="shared" ref="I121:I152" si="16">(1/H121-1/B121)/(1/H121)</f>
        <v>5.2693260030223121E-2</v>
      </c>
      <c r="J121" s="15"/>
      <c r="K121" s="15"/>
      <c r="L121" s="15"/>
      <c r="M121" s="15"/>
      <c r="N121" s="15"/>
      <c r="O121" s="15"/>
      <c r="P121" s="15"/>
      <c r="Q121" s="15"/>
      <c r="R121" s="15"/>
    </row>
    <row r="122" spans="1:18" s="6" customFormat="1" ht="15" customHeight="1">
      <c r="A122" s="15">
        <v>58.78</v>
      </c>
      <c r="B122" s="15">
        <v>1.4850000000000101</v>
      </c>
      <c r="C122" s="99">
        <f t="shared" si="14"/>
        <v>1.4844410128693974</v>
      </c>
      <c r="D122" s="189">
        <f t="shared" si="11"/>
        <v>-3.7642231017686115E-2</v>
      </c>
      <c r="E122" s="15">
        <f t="shared" si="3"/>
        <v>872.88</v>
      </c>
      <c r="F122" s="15">
        <f t="shared" si="12"/>
        <v>0.48407275953859802</v>
      </c>
      <c r="G122" s="15">
        <f t="shared" si="13"/>
        <v>0.93825780376644596</v>
      </c>
      <c r="H122" s="15">
        <f t="shared" si="15"/>
        <v>1.4066211180124224</v>
      </c>
      <c r="I122" s="15">
        <f t="shared" si="16"/>
        <v>5.2780391910833148E-2</v>
      </c>
      <c r="J122" s="15"/>
      <c r="K122" s="15"/>
      <c r="L122" s="15"/>
      <c r="M122" s="15"/>
      <c r="N122" s="15"/>
      <c r="O122" s="15"/>
      <c r="P122" s="15"/>
      <c r="Q122" s="15"/>
      <c r="R122" s="15"/>
    </row>
    <row r="123" spans="1:18" s="6" customFormat="1" ht="15" customHeight="1">
      <c r="A123" s="15">
        <v>59.24</v>
      </c>
      <c r="B123" s="15">
        <v>1.49000000000001</v>
      </c>
      <c r="C123" s="99">
        <f t="shared" si="14"/>
        <v>1.4894427311316003</v>
      </c>
      <c r="D123" s="189">
        <f t="shared" si="11"/>
        <v>-3.7400595195280092E-2</v>
      </c>
      <c r="E123" s="15">
        <f t="shared" si="3"/>
        <v>882.68</v>
      </c>
      <c r="F123" s="15">
        <f t="shared" si="12"/>
        <v>0.48950754214729364</v>
      </c>
      <c r="G123" s="15">
        <f t="shared" si="13"/>
        <v>0.95889279972189612</v>
      </c>
      <c r="H123" s="15">
        <f t="shared" si="15"/>
        <v>1.4111863354037268</v>
      </c>
      <c r="I123" s="15">
        <f t="shared" si="16"/>
        <v>5.2895076910256876E-2</v>
      </c>
      <c r="J123" s="15"/>
      <c r="K123" s="15"/>
      <c r="L123" s="15"/>
      <c r="M123" s="15"/>
      <c r="N123" s="15"/>
      <c r="O123" s="15"/>
      <c r="P123" s="15"/>
      <c r="Q123" s="15"/>
      <c r="R123" s="15"/>
    </row>
    <row r="124" spans="1:18" s="6" customFormat="1" ht="15" customHeight="1">
      <c r="A124" s="15">
        <v>59.7</v>
      </c>
      <c r="B124" s="15">
        <v>1.4950000000000101</v>
      </c>
      <c r="C124" s="99">
        <f t="shared" si="14"/>
        <v>1.4944697585283373</v>
      </c>
      <c r="D124" s="189">
        <f t="shared" si="11"/>
        <v>-3.5467656968079943E-2</v>
      </c>
      <c r="E124" s="15">
        <f t="shared" si="3"/>
        <v>892.52</v>
      </c>
      <c r="F124" s="15">
        <f t="shared" si="12"/>
        <v>0.49496450754214727</v>
      </c>
      <c r="G124" s="15">
        <f t="shared" si="13"/>
        <v>0.98005885711775809</v>
      </c>
      <c r="H124" s="15">
        <f t="shared" si="15"/>
        <v>1.4157701863354037</v>
      </c>
      <c r="I124" s="15">
        <f t="shared" si="16"/>
        <v>5.299653087933498E-2</v>
      </c>
      <c r="J124" s="15"/>
      <c r="K124" s="15"/>
      <c r="L124" s="15"/>
      <c r="M124" s="15"/>
      <c r="N124" s="15"/>
      <c r="O124" s="15"/>
      <c r="P124" s="15"/>
      <c r="Q124" s="15"/>
      <c r="R124" s="15"/>
    </row>
    <row r="125" spans="1:18" s="6" customFormat="1" ht="15" customHeight="1">
      <c r="A125" s="15">
        <v>60.17</v>
      </c>
      <c r="B125" s="15">
        <v>1.50000000000001</v>
      </c>
      <c r="C125" s="99">
        <f t="shared" si="14"/>
        <v>1.4996317489224418</v>
      </c>
      <c r="D125" s="189">
        <f t="shared" si="11"/>
        <v>-2.4550071837880886E-2</v>
      </c>
      <c r="E125" s="15">
        <f t="shared" si="3"/>
        <v>902.55</v>
      </c>
      <c r="F125" s="15">
        <f t="shared" si="12"/>
        <v>0.50052684117125112</v>
      </c>
      <c r="G125" s="15">
        <f t="shared" si="13"/>
        <v>1.0021095875201245</v>
      </c>
      <c r="H125" s="15">
        <f t="shared" si="15"/>
        <v>1.4204425465838511</v>
      </c>
      <c r="I125" s="15">
        <f t="shared" si="16"/>
        <v>5.303830227743897E-2</v>
      </c>
      <c r="J125" s="15"/>
      <c r="K125" s="15"/>
      <c r="L125" s="15"/>
      <c r="M125" s="15"/>
      <c r="N125" s="15"/>
      <c r="O125" s="15"/>
      <c r="P125" s="15"/>
      <c r="Q125" s="15"/>
      <c r="R125" s="15"/>
    </row>
    <row r="126" spans="1:18" s="6" customFormat="1" ht="15" customHeight="1">
      <c r="A126" s="15">
        <v>60.62</v>
      </c>
      <c r="B126" s="15">
        <v>1.5050000000000101</v>
      </c>
      <c r="C126" s="99">
        <f t="shared" si="14"/>
        <v>1.5045979271573384</v>
      </c>
      <c r="D126" s="189">
        <f t="shared" si="11"/>
        <v>-2.6715803499779603E-2</v>
      </c>
      <c r="E126" s="15">
        <f t="shared" si="3"/>
        <v>912.33</v>
      </c>
      <c r="F126" s="15">
        <f t="shared" si="12"/>
        <v>0.50595053238686782</v>
      </c>
      <c r="G126" s="15">
        <f t="shared" si="13"/>
        <v>1.024088812060121</v>
      </c>
      <c r="H126" s="15">
        <f t="shared" si="15"/>
        <v>1.424998447204969</v>
      </c>
      <c r="I126" s="15">
        <f t="shared" si="16"/>
        <v>5.3157177936903922E-2</v>
      </c>
      <c r="J126" s="15"/>
      <c r="K126" s="15"/>
      <c r="L126" s="15"/>
      <c r="M126" s="15"/>
      <c r="N126" s="15"/>
      <c r="O126" s="15"/>
      <c r="P126" s="15"/>
      <c r="Q126" s="15"/>
      <c r="R126" s="15"/>
    </row>
    <row r="127" spans="1:18" s="6" customFormat="1" ht="15" customHeight="1">
      <c r="A127" s="15">
        <v>61.08</v>
      </c>
      <c r="B127" s="15">
        <v>1.51000000000001</v>
      </c>
      <c r="C127" s="99">
        <f t="shared" si="14"/>
        <v>1.5096980519994561</v>
      </c>
      <c r="D127" s="189">
        <f t="shared" si="11"/>
        <v>-1.9996556328075506E-2</v>
      </c>
      <c r="E127" s="15">
        <f t="shared" si="3"/>
        <v>922.31</v>
      </c>
      <c r="F127" s="15">
        <f t="shared" si="12"/>
        <v>0.51148513753327418</v>
      </c>
      <c r="G127" s="15">
        <f t="shared" si="13"/>
        <v>1.0470206268660105</v>
      </c>
      <c r="H127" s="15">
        <f t="shared" si="15"/>
        <v>1.4296475155279502</v>
      </c>
      <c r="I127" s="15">
        <f t="shared" si="16"/>
        <v>5.3213565875535919E-2</v>
      </c>
      <c r="J127" s="15"/>
      <c r="K127" s="15"/>
      <c r="L127" s="15"/>
      <c r="M127" s="15"/>
      <c r="N127" s="15"/>
      <c r="O127" s="15"/>
      <c r="P127" s="15"/>
      <c r="Q127" s="15"/>
      <c r="R127" s="15"/>
    </row>
    <row r="128" spans="1:18" s="6" customFormat="1" ht="15" customHeight="1">
      <c r="A128" s="15">
        <v>61.54</v>
      </c>
      <c r="B128" s="15">
        <v>1.5150000000000099</v>
      </c>
      <c r="C128" s="99">
        <f t="shared" si="14"/>
        <v>1.5148214512595972</v>
      </c>
      <c r="D128" s="189">
        <f t="shared" si="11"/>
        <v>-1.1785395406777231E-2</v>
      </c>
      <c r="E128" s="15">
        <f t="shared" si="3"/>
        <v>932.33</v>
      </c>
      <c r="F128" s="15">
        <f t="shared" si="12"/>
        <v>0.51704192546583849</v>
      </c>
      <c r="G128" s="15">
        <f t="shared" si="13"/>
        <v>1.0705731050558636</v>
      </c>
      <c r="H128" s="15">
        <f t="shared" si="15"/>
        <v>1.4343152173913043</v>
      </c>
      <c r="I128" s="15">
        <f t="shared" si="16"/>
        <v>5.3257282249970429E-2</v>
      </c>
      <c r="J128" s="15"/>
      <c r="K128" s="15"/>
      <c r="L128" s="15"/>
      <c r="M128" s="15"/>
      <c r="N128" s="15"/>
      <c r="O128" s="15"/>
      <c r="P128" s="15"/>
      <c r="Q128" s="15"/>
      <c r="R128" s="15"/>
    </row>
    <row r="129" spans="1:18" s="6" customFormat="1" ht="15" customHeight="1">
      <c r="A129" s="15">
        <v>62</v>
      </c>
      <c r="B129" s="15">
        <v>1.52000000000001</v>
      </c>
      <c r="C129" s="99">
        <f t="shared" si="14"/>
        <v>1.5199675027800916</v>
      </c>
      <c r="D129" s="189">
        <f t="shared" si="11"/>
        <v>-2.1379749946303481E-3</v>
      </c>
      <c r="E129" s="15">
        <f t="shared" si="3"/>
        <v>942.4</v>
      </c>
      <c r="F129" s="15">
        <f t="shared" si="12"/>
        <v>0.52262644188110019</v>
      </c>
      <c r="G129" s="15">
        <f t="shared" si="13"/>
        <v>1.0947955390334569</v>
      </c>
      <c r="H129" s="15">
        <f t="shared" si="15"/>
        <v>1.4390062111801241</v>
      </c>
      <c r="I129" s="15">
        <f t="shared" si="16"/>
        <v>5.3285387381503554E-2</v>
      </c>
      <c r="J129" s="15"/>
      <c r="K129" s="15"/>
      <c r="L129" s="15"/>
      <c r="M129" s="15"/>
      <c r="N129" s="15"/>
      <c r="O129" s="15"/>
      <c r="P129" s="15"/>
      <c r="Q129" s="15"/>
      <c r="R129" s="15"/>
    </row>
    <row r="130" spans="1:18" s="6" customFormat="1" ht="15" customHeight="1">
      <c r="A130" s="15">
        <v>62.45</v>
      </c>
      <c r="B130" s="15">
        <v>1.5250000000000099</v>
      </c>
      <c r="C130" s="99">
        <f t="shared" si="14"/>
        <v>1.5250229597006018</v>
      </c>
      <c r="D130" s="189">
        <f t="shared" si="11"/>
        <v>1.5055541371705721E-3</v>
      </c>
      <c r="E130" s="15">
        <f t="shared" si="3"/>
        <v>952.36</v>
      </c>
      <c r="F130" s="15">
        <f t="shared" si="12"/>
        <v>0.52814995563442768</v>
      </c>
      <c r="G130" s="15">
        <f t="shared" si="13"/>
        <v>1.1193173804710639</v>
      </c>
      <c r="H130" s="15">
        <f t="shared" si="15"/>
        <v>1.4436459627329192</v>
      </c>
      <c r="I130" s="15">
        <f t="shared" si="16"/>
        <v>5.3346909683337884E-2</v>
      </c>
      <c r="J130" s="15"/>
      <c r="K130" s="15"/>
      <c r="L130" s="15"/>
      <c r="M130" s="15"/>
      <c r="N130" s="15"/>
      <c r="O130" s="15"/>
      <c r="P130" s="15"/>
      <c r="Q130" s="15"/>
      <c r="R130" s="15"/>
    </row>
    <row r="131" spans="1:18" s="6" customFormat="1" ht="15" customHeight="1">
      <c r="A131" s="15">
        <v>62.91</v>
      </c>
      <c r="B131" s="15">
        <v>1.53000000000001</v>
      </c>
      <c r="C131" s="99">
        <f t="shared" si="14"/>
        <v>1.5302118046837219</v>
      </c>
      <c r="D131" s="189">
        <f t="shared" si="11"/>
        <v>1.3843443379859191E-2</v>
      </c>
      <c r="E131" s="15">
        <f t="shared" si="3"/>
        <v>962.52</v>
      </c>
      <c r="F131" s="15">
        <f t="shared" si="12"/>
        <v>0.53378438331854483</v>
      </c>
      <c r="G131" s="15">
        <f t="shared" si="13"/>
        <v>1.1449302945234812</v>
      </c>
      <c r="H131" s="15">
        <f t="shared" si="15"/>
        <v>1.4483788819875776</v>
      </c>
      <c r="I131" s="15">
        <f t="shared" si="16"/>
        <v>5.3347135955837975E-2</v>
      </c>
      <c r="J131" s="15"/>
      <c r="K131" s="15"/>
      <c r="L131" s="15"/>
      <c r="M131" s="15"/>
      <c r="N131" s="15"/>
      <c r="O131" s="15"/>
      <c r="P131" s="15"/>
      <c r="Q131" s="15"/>
      <c r="R131" s="15"/>
    </row>
    <row r="132" spans="1:18" s="6" customFormat="1" ht="15" customHeight="1">
      <c r="A132" s="15">
        <v>63.36</v>
      </c>
      <c r="B132" s="15">
        <v>1.5350000000000099</v>
      </c>
      <c r="C132" s="99">
        <f t="shared" si="14"/>
        <v>1.535307705350643</v>
      </c>
      <c r="D132" s="189">
        <f t="shared" si="11"/>
        <v>2.0045951181307333E-2</v>
      </c>
      <c r="E132" s="15">
        <f t="shared" si="3"/>
        <v>972.58</v>
      </c>
      <c r="F132" s="15">
        <f t="shared" si="12"/>
        <v>0.5393633540372671</v>
      </c>
      <c r="G132" s="15">
        <f t="shared" si="13"/>
        <v>1.1709084780043824</v>
      </c>
      <c r="H132" s="15">
        <f t="shared" si="15"/>
        <v>1.4530652173913046</v>
      </c>
      <c r="I132" s="15">
        <f t="shared" si="16"/>
        <v>5.3377708539872726E-2</v>
      </c>
      <c r="J132" s="15"/>
      <c r="K132" s="15"/>
      <c r="L132" s="15"/>
      <c r="M132" s="15"/>
      <c r="N132" s="15"/>
      <c r="O132" s="15"/>
      <c r="P132" s="15"/>
      <c r="Q132" s="15"/>
      <c r="R132" s="15"/>
    </row>
    <row r="133" spans="1:18" s="6" customFormat="1" ht="15" customHeight="1">
      <c r="A133" s="15">
        <v>63.81</v>
      </c>
      <c r="B133" s="15">
        <v>1.54000000000001</v>
      </c>
      <c r="C133" s="99">
        <f t="shared" si="14"/>
        <v>1.5404224755025373</v>
      </c>
      <c r="D133" s="189">
        <f t="shared" si="11"/>
        <v>2.743347419008263E-2</v>
      </c>
      <c r="E133" s="15">
        <f t="shared" si="3"/>
        <v>982.67</v>
      </c>
      <c r="F133" s="15">
        <f t="shared" si="12"/>
        <v>0.54495896184560777</v>
      </c>
      <c r="G133" s="15">
        <f t="shared" si="13"/>
        <v>1.1976039876665081</v>
      </c>
      <c r="H133" s="15">
        <f t="shared" si="15"/>
        <v>1.4577655279503108</v>
      </c>
      <c r="I133" s="15">
        <f t="shared" si="16"/>
        <v>5.3399007824479677E-2</v>
      </c>
      <c r="J133" s="15"/>
      <c r="K133" s="15"/>
      <c r="L133" s="15"/>
      <c r="M133" s="15"/>
      <c r="N133" s="15"/>
      <c r="O133" s="15"/>
      <c r="P133" s="15"/>
      <c r="Q133" s="15"/>
      <c r="R133" s="15"/>
    </row>
    <row r="134" spans="1:18" s="6" customFormat="1" ht="15" customHeight="1">
      <c r="A134" s="15">
        <v>64.260000000000005</v>
      </c>
      <c r="B134" s="15">
        <v>1.5450000000000099</v>
      </c>
      <c r="C134" s="99">
        <f t="shared" si="14"/>
        <v>1.5455553047131183</v>
      </c>
      <c r="D134" s="189">
        <f t="shared" si="11"/>
        <v>3.594205262837416E-2</v>
      </c>
      <c r="E134" s="15">
        <f t="shared" si="3"/>
        <v>992.82</v>
      </c>
      <c r="F134" s="15">
        <f t="shared" si="12"/>
        <v>0.55058784383318549</v>
      </c>
      <c r="G134" s="15">
        <f t="shared" si="13"/>
        <v>1.2251289518497497</v>
      </c>
      <c r="H134" s="15">
        <f t="shared" si="15"/>
        <v>1.4624937888198759</v>
      </c>
      <c r="I134" s="15">
        <f t="shared" si="16"/>
        <v>5.3402078433743339E-2</v>
      </c>
      <c r="J134" s="15"/>
      <c r="K134" s="15"/>
      <c r="L134" s="15"/>
      <c r="M134" s="15"/>
      <c r="N134" s="15"/>
      <c r="O134" s="15"/>
      <c r="P134" s="15"/>
      <c r="Q134" s="15"/>
      <c r="R134" s="15"/>
    </row>
    <row r="135" spans="1:18" s="6" customFormat="1" ht="15" customHeight="1">
      <c r="A135" s="15">
        <v>64.709999999999994</v>
      </c>
      <c r="B135" s="15">
        <v>1.55000000000001</v>
      </c>
      <c r="C135" s="99">
        <f t="shared" si="14"/>
        <v>1.5507053348363193</v>
      </c>
      <c r="D135" s="189">
        <f t="shared" si="11"/>
        <v>4.5505473310277218E-2</v>
      </c>
      <c r="E135" s="15">
        <f t="shared" si="3"/>
        <v>1003.01</v>
      </c>
      <c r="F135" s="15">
        <f t="shared" si="12"/>
        <v>0.55623890860692105</v>
      </c>
      <c r="G135" s="15">
        <f t="shared" si="13"/>
        <v>1.2534648021094992</v>
      </c>
      <c r="H135" s="15">
        <f t="shared" si="15"/>
        <v>1.4672406832298137</v>
      </c>
      <c r="I135" s="15">
        <f t="shared" si="16"/>
        <v>5.3393107593674563E-2</v>
      </c>
      <c r="J135" s="15"/>
      <c r="K135" s="15"/>
      <c r="L135" s="15"/>
      <c r="M135" s="15"/>
      <c r="N135" s="15"/>
      <c r="O135" s="15"/>
      <c r="P135" s="15"/>
      <c r="Q135" s="15"/>
      <c r="R135" s="15"/>
    </row>
    <row r="136" spans="1:18" s="6" customFormat="1" ht="15" customHeight="1">
      <c r="A136" s="15">
        <v>65.150000000000006</v>
      </c>
      <c r="B136" s="15">
        <v>1.5550000000000099</v>
      </c>
      <c r="C136" s="99">
        <f t="shared" si="14"/>
        <v>1.5557566816660866</v>
      </c>
      <c r="D136" s="189">
        <f t="shared" si="11"/>
        <v>4.8661200390782651E-2</v>
      </c>
      <c r="E136" s="15">
        <f t="shared" si="3"/>
        <v>1013.08</v>
      </c>
      <c r="F136" s="15">
        <f t="shared" si="12"/>
        <v>0.56182342502218274</v>
      </c>
      <c r="G136" s="15">
        <f t="shared" si="13"/>
        <v>1.2821849845593072</v>
      </c>
      <c r="H136" s="15">
        <f t="shared" si="15"/>
        <v>1.4719316770186335</v>
      </c>
      <c r="I136" s="15">
        <f t="shared" si="16"/>
        <v>5.34201433963832E-2</v>
      </c>
      <c r="J136" s="15"/>
      <c r="K136" s="15"/>
      <c r="L136" s="15"/>
      <c r="M136" s="15"/>
      <c r="N136" s="15"/>
      <c r="O136" s="15"/>
      <c r="P136" s="15"/>
      <c r="Q136" s="15"/>
      <c r="R136" s="15"/>
    </row>
    <row r="137" spans="1:18" s="6" customFormat="1" ht="15" customHeight="1">
      <c r="A137" s="15">
        <v>65.59</v>
      </c>
      <c r="B137" s="15">
        <v>1.56000000000001</v>
      </c>
      <c r="C137" s="99">
        <f t="shared" si="14"/>
        <v>1.5608227133838386</v>
      </c>
      <c r="D137" s="189">
        <f t="shared" si="11"/>
        <v>5.2738037424907028E-2</v>
      </c>
      <c r="E137" s="15">
        <f t="shared" si="3"/>
        <v>1023.2</v>
      </c>
      <c r="F137" s="15">
        <f t="shared" si="12"/>
        <v>0.56743566992014194</v>
      </c>
      <c r="G137" s="15">
        <f t="shared" si="13"/>
        <v>1.3117948717948715</v>
      </c>
      <c r="H137" s="15">
        <f t="shared" si="15"/>
        <v>1.4766459627329194</v>
      </c>
      <c r="I137" s="15">
        <f t="shared" si="16"/>
        <v>5.3432075171211728E-2</v>
      </c>
      <c r="J137" s="15"/>
      <c r="K137" s="15"/>
      <c r="L137" s="15"/>
      <c r="M137" s="15"/>
      <c r="N137" s="15"/>
      <c r="O137" s="15"/>
      <c r="P137" s="15"/>
      <c r="Q137" s="15"/>
      <c r="R137" s="15"/>
    </row>
    <row r="138" spans="1:18" s="6" customFormat="1" ht="15" customHeight="1">
      <c r="A138" s="15">
        <v>66.03</v>
      </c>
      <c r="B138" s="15">
        <v>1.5650000000000099</v>
      </c>
      <c r="C138" s="99">
        <f t="shared" si="14"/>
        <v>1.5659024906861376</v>
      </c>
      <c r="D138" s="189">
        <f t="shared" si="11"/>
        <v>5.7667136493781627E-2</v>
      </c>
      <c r="E138" s="15">
        <f t="shared" si="3"/>
        <v>1033.3699999999999</v>
      </c>
      <c r="F138" s="15">
        <f t="shared" si="12"/>
        <v>0.57307564330079852</v>
      </c>
      <c r="G138" s="15">
        <f t="shared" si="13"/>
        <v>1.3423353207851081</v>
      </c>
      <c r="H138" s="15">
        <f t="shared" si="15"/>
        <v>1.4813835403726707</v>
      </c>
      <c r="I138" s="15">
        <f t="shared" si="16"/>
        <v>5.3429047685200376E-2</v>
      </c>
      <c r="J138" s="15"/>
      <c r="K138" s="15"/>
      <c r="L138" s="15"/>
      <c r="M138" s="15"/>
      <c r="N138" s="15"/>
      <c r="O138" s="15"/>
      <c r="P138" s="15"/>
      <c r="Q138" s="15"/>
      <c r="R138" s="15"/>
    </row>
    <row r="139" spans="1:18" s="6" customFormat="1" ht="15" customHeight="1">
      <c r="A139" s="15">
        <v>66.47</v>
      </c>
      <c r="B139" s="15">
        <v>1.5700000000000101</v>
      </c>
      <c r="C139" s="99">
        <f t="shared" si="14"/>
        <v>1.5709950275162874</v>
      </c>
      <c r="D139" s="189">
        <f t="shared" si="11"/>
        <v>6.3377548807473219E-2</v>
      </c>
      <c r="E139" s="15">
        <f t="shared" si="3"/>
        <v>1043.58</v>
      </c>
      <c r="F139" s="15">
        <f t="shared" si="12"/>
        <v>0.57873779946761306</v>
      </c>
      <c r="G139" s="15">
        <f t="shared" si="13"/>
        <v>1.3738184881914637</v>
      </c>
      <c r="H139" s="15">
        <f t="shared" si="15"/>
        <v>1.486139751552795</v>
      </c>
      <c r="I139" s="15">
        <f t="shared" si="16"/>
        <v>5.3414170985486932E-2</v>
      </c>
      <c r="J139" s="15"/>
      <c r="K139" s="15"/>
      <c r="L139" s="15"/>
      <c r="M139" s="15"/>
      <c r="N139" s="15"/>
      <c r="O139" s="15"/>
      <c r="P139" s="15"/>
      <c r="Q139" s="15"/>
      <c r="R139" s="15"/>
    </row>
    <row r="140" spans="1:18" s="6" customFormat="1" ht="15" customHeight="1">
      <c r="A140" s="15">
        <v>66.91</v>
      </c>
      <c r="B140" s="15">
        <v>1.5750000000000099</v>
      </c>
      <c r="C140" s="99">
        <f t="shared" si="14"/>
        <v>1.5760992902891657</v>
      </c>
      <c r="D140" s="189">
        <f t="shared" si="11"/>
        <v>6.9796208835287532E-2</v>
      </c>
      <c r="E140" s="15">
        <f t="shared" si="3"/>
        <v>1053.83</v>
      </c>
      <c r="F140" s="15">
        <f t="shared" si="12"/>
        <v>0.58442213842058555</v>
      </c>
      <c r="G140" s="15">
        <f t="shared" si="13"/>
        <v>1.4062879485434427</v>
      </c>
      <c r="H140" s="15">
        <f t="shared" si="15"/>
        <v>1.4909145962732917</v>
      </c>
      <c r="I140" s="15">
        <f t="shared" si="16"/>
        <v>5.3387557921725566E-2</v>
      </c>
      <c r="J140" s="15"/>
      <c r="K140" s="15"/>
      <c r="L140" s="15"/>
      <c r="M140" s="15"/>
      <c r="N140" s="15"/>
      <c r="O140" s="15"/>
      <c r="P140" s="15"/>
      <c r="Q140" s="15"/>
      <c r="R140" s="15"/>
    </row>
    <row r="141" spans="1:18" s="6" customFormat="1" ht="15" customHeight="1">
      <c r="A141" s="15">
        <v>67.349999999999994</v>
      </c>
      <c r="B141" s="15">
        <v>1.5800000000000101</v>
      </c>
      <c r="C141" s="99">
        <f t="shared" si="14"/>
        <v>1.5812141971160476</v>
      </c>
      <c r="D141" s="189">
        <f t="shared" si="11"/>
        <v>7.6847918736552737E-2</v>
      </c>
      <c r="E141" s="15">
        <f t="shared" si="3"/>
        <v>1064.1300000000001</v>
      </c>
      <c r="F141" s="15">
        <f t="shared" si="12"/>
        <v>0.59013420585625564</v>
      </c>
      <c r="G141" s="15">
        <f t="shared" si="13"/>
        <v>1.4398230208234679</v>
      </c>
      <c r="H141" s="15">
        <f t="shared" si="15"/>
        <v>1.4957127329192548</v>
      </c>
      <c r="I141" s="15">
        <f t="shared" si="16"/>
        <v>5.3346371570098035E-2</v>
      </c>
      <c r="J141" s="15"/>
      <c r="K141" s="15"/>
      <c r="L141" s="15"/>
      <c r="M141" s="15"/>
      <c r="N141" s="15"/>
      <c r="O141" s="15"/>
      <c r="P141" s="15"/>
      <c r="Q141" s="15"/>
      <c r="R141" s="15"/>
    </row>
    <row r="142" spans="1:18" s="6" customFormat="1" ht="15" customHeight="1">
      <c r="A142" s="15">
        <v>67.790000000000006</v>
      </c>
      <c r="B142" s="15">
        <v>1.58500000000001</v>
      </c>
      <c r="C142" s="99">
        <f t="shared" si="14"/>
        <v>1.5863386170294369</v>
      </c>
      <c r="D142" s="189">
        <f t="shared" si="11"/>
        <v>8.4455333086873113E-2</v>
      </c>
      <c r="E142" s="15">
        <f t="shared" si="3"/>
        <v>1074.47</v>
      </c>
      <c r="F142" s="15">
        <f t="shared" si="12"/>
        <v>0.59586845607808336</v>
      </c>
      <c r="G142" s="15">
        <f t="shared" si="13"/>
        <v>1.4744418371687729</v>
      </c>
      <c r="H142" s="15">
        <f t="shared" si="15"/>
        <v>1.5005295031055901</v>
      </c>
      <c r="I142" s="15">
        <f t="shared" si="16"/>
        <v>5.3293688892378149E-2</v>
      </c>
      <c r="J142" s="15"/>
      <c r="K142" s="15"/>
      <c r="L142" s="15"/>
      <c r="M142" s="15"/>
      <c r="N142" s="15"/>
      <c r="O142" s="15"/>
      <c r="P142" s="15"/>
      <c r="Q142" s="15"/>
      <c r="R142" s="15"/>
    </row>
    <row r="143" spans="1:18" s="6" customFormat="1" ht="15" customHeight="1">
      <c r="A143" s="15">
        <v>68.23</v>
      </c>
      <c r="B143" s="15">
        <v>1.5900000000000101</v>
      </c>
      <c r="C143" s="99">
        <f t="shared" si="14"/>
        <v>1.5914713692078912</v>
      </c>
      <c r="D143" s="189">
        <f t="shared" si="11"/>
        <v>9.2538943891896069E-2</v>
      </c>
      <c r="E143" s="15">
        <f t="shared" si="3"/>
        <v>1084.8599999999999</v>
      </c>
      <c r="F143" s="15">
        <f t="shared" si="12"/>
        <v>0.60163043478260858</v>
      </c>
      <c r="G143" s="15">
        <f t="shared" si="13"/>
        <v>1.5102319236016364</v>
      </c>
      <c r="H143" s="15">
        <f t="shared" si="15"/>
        <v>1.5053695652173911</v>
      </c>
      <c r="I143" s="15">
        <f t="shared" si="16"/>
        <v>5.3226688542527406E-2</v>
      </c>
      <c r="J143" s="15"/>
      <c r="K143" s="15"/>
      <c r="L143" s="15"/>
      <c r="M143" s="15"/>
      <c r="N143" s="15"/>
      <c r="O143" s="15"/>
      <c r="P143" s="15"/>
      <c r="Q143" s="15"/>
      <c r="R143" s="15"/>
    </row>
    <row r="144" spans="1:18" s="6" customFormat="1" ht="15" customHeight="1">
      <c r="A144" s="15">
        <v>68.66</v>
      </c>
      <c r="B144" s="15">
        <v>1.59500000000001</v>
      </c>
      <c r="C144" s="99">
        <f t="shared" si="14"/>
        <v>1.596494337795644</v>
      </c>
      <c r="D144" s="189">
        <f t="shared" si="11"/>
        <v>9.3688890008401637E-2</v>
      </c>
      <c r="E144" s="15">
        <f t="shared" si="3"/>
        <v>1095.1300000000001</v>
      </c>
      <c r="F144" s="15">
        <f t="shared" si="12"/>
        <v>0.60732586512866016</v>
      </c>
      <c r="G144" s="15">
        <f t="shared" si="13"/>
        <v>1.5466408688406514</v>
      </c>
      <c r="H144" s="15">
        <f t="shared" si="15"/>
        <v>1.5101537267080747</v>
      </c>
      <c r="I144" s="15">
        <f t="shared" si="16"/>
        <v>5.3195155668924715E-2</v>
      </c>
      <c r="J144" s="15"/>
      <c r="K144" s="15"/>
      <c r="L144" s="15"/>
      <c r="M144" s="15"/>
      <c r="N144" s="15"/>
      <c r="O144" s="15"/>
      <c r="P144" s="15"/>
      <c r="Q144" s="15"/>
      <c r="R144" s="15"/>
    </row>
    <row r="145" spans="1:18" s="6" customFormat="1" ht="15" customHeight="1">
      <c r="A145" s="15">
        <v>69.09</v>
      </c>
      <c r="B145" s="15">
        <v>1.6000000000000101</v>
      </c>
      <c r="C145" s="99">
        <f t="shared" si="14"/>
        <v>1.6015228914782638</v>
      </c>
      <c r="D145" s="189">
        <f t="shared" si="11"/>
        <v>9.5180717390854722E-2</v>
      </c>
      <c r="E145" s="15">
        <f t="shared" si="3"/>
        <v>1105.44</v>
      </c>
      <c r="F145" s="15">
        <f t="shared" si="12"/>
        <v>0.61304347826086958</v>
      </c>
      <c r="G145" s="15">
        <f t="shared" si="13"/>
        <v>1.5842696629213484</v>
      </c>
      <c r="H145" s="15">
        <f t="shared" si="15"/>
        <v>1.5149565217391305</v>
      </c>
      <c r="I145" s="15">
        <f t="shared" si="16"/>
        <v>5.3152173913049279E-2</v>
      </c>
      <c r="J145" s="15"/>
      <c r="K145" s="15"/>
      <c r="L145" s="15"/>
      <c r="M145" s="15"/>
      <c r="N145" s="15"/>
      <c r="O145" s="15"/>
      <c r="P145" s="15"/>
      <c r="Q145" s="15"/>
      <c r="R145" s="15"/>
    </row>
    <row r="146" spans="1:18" s="6" customFormat="1" ht="15" customHeight="1">
      <c r="A146" s="15">
        <v>69.53</v>
      </c>
      <c r="B146" s="15">
        <v>1.60500000000001</v>
      </c>
      <c r="C146" s="99">
        <f t="shared" si="14"/>
        <v>1.6066728712950193</v>
      </c>
      <c r="D146" s="189">
        <f t="shared" si="11"/>
        <v>0.10422874112207851</v>
      </c>
      <c r="E146" s="15">
        <f t="shared" si="3"/>
        <v>1115.96</v>
      </c>
      <c r="F146" s="15">
        <f t="shared" si="12"/>
        <v>0.6188775510204082</v>
      </c>
      <c r="G146" s="15">
        <f t="shared" si="13"/>
        <v>1.6238286479250337</v>
      </c>
      <c r="H146" s="15">
        <f t="shared" si="15"/>
        <v>1.519857142857143</v>
      </c>
      <c r="I146" s="15">
        <f t="shared" si="16"/>
        <v>5.3048509123281136E-2</v>
      </c>
      <c r="J146" s="15"/>
      <c r="K146" s="15"/>
      <c r="L146" s="15"/>
      <c r="M146" s="15"/>
      <c r="N146" s="15"/>
      <c r="O146" s="15"/>
      <c r="P146" s="15"/>
      <c r="Q146" s="15"/>
      <c r="R146" s="15"/>
    </row>
    <row r="147" spans="1:18" s="6" customFormat="1" ht="15" customHeight="1">
      <c r="A147" s="15">
        <v>69.959999999999994</v>
      </c>
      <c r="B147" s="15">
        <v>1.6100000000000101</v>
      </c>
      <c r="C147" s="99">
        <f t="shared" si="14"/>
        <v>1.6117088688521162</v>
      </c>
      <c r="D147" s="189">
        <f t="shared" si="11"/>
        <v>0.10614092249106036</v>
      </c>
      <c r="E147" s="15">
        <f t="shared" si="3"/>
        <v>1126.3599999999999</v>
      </c>
      <c r="F147" s="15">
        <f t="shared" si="12"/>
        <v>0.62464507542147285</v>
      </c>
      <c r="G147" s="15">
        <f t="shared" si="13"/>
        <v>1.6641451450859872</v>
      </c>
      <c r="H147" s="15">
        <f t="shared" si="15"/>
        <v>1.5247018633540375</v>
      </c>
      <c r="I147" s="15">
        <f t="shared" si="16"/>
        <v>5.2980209096877076E-2</v>
      </c>
      <c r="J147" s="15"/>
      <c r="K147" s="15"/>
      <c r="L147" s="15"/>
      <c r="M147" s="15"/>
      <c r="N147" s="15"/>
      <c r="O147" s="15"/>
      <c r="P147" s="15"/>
      <c r="Q147" s="15"/>
      <c r="R147" s="15"/>
    </row>
    <row r="148" spans="1:18" s="6" customFormat="1" ht="15" customHeight="1">
      <c r="A148" s="15">
        <v>70.39</v>
      </c>
      <c r="B148" s="15">
        <v>1.61500000000001</v>
      </c>
      <c r="C148" s="99">
        <f t="shared" si="14"/>
        <v>1.616746541056191</v>
      </c>
      <c r="D148" s="189">
        <f t="shared" si="11"/>
        <v>0.10814495703907021</v>
      </c>
      <c r="E148" s="15">
        <f t="shared" si="3"/>
        <v>1136.8</v>
      </c>
      <c r="F148" s="15">
        <f t="shared" si="12"/>
        <v>0.63043478260869557</v>
      </c>
      <c r="G148" s="15">
        <f t="shared" si="13"/>
        <v>1.7058823529411757</v>
      </c>
      <c r="H148" s="15">
        <f t="shared" si="15"/>
        <v>1.5295652173913044</v>
      </c>
      <c r="I148" s="15">
        <f t="shared" si="16"/>
        <v>5.2900794184956676E-2</v>
      </c>
      <c r="J148" s="15"/>
      <c r="K148" s="15"/>
      <c r="L148" s="15"/>
      <c r="M148" s="15"/>
      <c r="N148" s="15"/>
      <c r="O148" s="15"/>
      <c r="P148" s="15"/>
      <c r="Q148" s="15"/>
      <c r="R148" s="15"/>
    </row>
    <row r="149" spans="1:18" s="6" customFormat="1" ht="15" customHeight="1">
      <c r="A149" s="15">
        <v>70.819999999999993</v>
      </c>
      <c r="B149" s="15">
        <v>1.6200000000000101</v>
      </c>
      <c r="C149" s="99">
        <f t="shared" si="14"/>
        <v>1.621784495475036</v>
      </c>
      <c r="D149" s="189">
        <f t="shared" si="11"/>
        <v>0.11015404166826502</v>
      </c>
      <c r="E149" s="15">
        <f t="shared" si="3"/>
        <v>1147.28</v>
      </c>
      <c r="F149" s="15">
        <f t="shared" si="12"/>
        <v>0.63624667258207623</v>
      </c>
      <c r="G149" s="15">
        <f t="shared" si="13"/>
        <v>1.7491157458226607</v>
      </c>
      <c r="H149" s="15">
        <f t="shared" si="15"/>
        <v>1.5344472049689442</v>
      </c>
      <c r="I149" s="15">
        <f t="shared" si="16"/>
        <v>5.281036730312666E-2</v>
      </c>
      <c r="J149" s="15"/>
      <c r="K149" s="15"/>
      <c r="L149" s="15"/>
      <c r="M149" s="15"/>
      <c r="N149" s="15"/>
      <c r="O149" s="15"/>
      <c r="P149" s="15"/>
      <c r="Q149" s="15"/>
      <c r="R149" s="15"/>
    </row>
    <row r="150" spans="1:18" s="6" customFormat="1" ht="15" customHeight="1">
      <c r="A150" s="15">
        <v>71.25</v>
      </c>
      <c r="B150" s="15">
        <v>1.62500000000001</v>
      </c>
      <c r="C150" s="99">
        <f t="shared" si="14"/>
        <v>1.6268212893173</v>
      </c>
      <c r="D150" s="189">
        <f t="shared" si="11"/>
        <v>0.11207934260245936</v>
      </c>
      <c r="E150" s="15">
        <f t="shared" si="3"/>
        <v>1157.81</v>
      </c>
      <c r="F150" s="15">
        <f t="shared" si="12"/>
        <v>0.6420862910381544</v>
      </c>
      <c r="G150" s="15">
        <f t="shared" si="13"/>
        <v>1.7939695377988503</v>
      </c>
      <c r="H150" s="15">
        <f t="shared" si="15"/>
        <v>1.5393524844720496</v>
      </c>
      <c r="I150" s="15">
        <f t="shared" si="16"/>
        <v>5.2706163401821313E-2</v>
      </c>
      <c r="J150" s="15"/>
      <c r="K150" s="15"/>
      <c r="L150" s="15"/>
      <c r="M150" s="15"/>
      <c r="N150" s="15"/>
      <c r="O150" s="15"/>
      <c r="P150" s="15"/>
      <c r="Q150" s="15"/>
      <c r="R150" s="15"/>
    </row>
    <row r="151" spans="1:18" s="6" customFormat="1" ht="15" customHeight="1">
      <c r="A151" s="15">
        <v>71.67</v>
      </c>
      <c r="B151" s="15">
        <v>1.6300000000000101</v>
      </c>
      <c r="C151" s="99">
        <f t="shared" si="14"/>
        <v>1.6317383973458583</v>
      </c>
      <c r="D151" s="189">
        <f t="shared" si="11"/>
        <v>0.10665014391706938</v>
      </c>
      <c r="E151" s="15">
        <f t="shared" si="3"/>
        <v>1168.22</v>
      </c>
      <c r="F151" s="15">
        <f t="shared" si="12"/>
        <v>0.6478593611357587</v>
      </c>
      <c r="G151" s="15">
        <f t="shared" si="13"/>
        <v>1.8397744810860188</v>
      </c>
      <c r="H151" s="15">
        <f t="shared" si="15"/>
        <v>1.5442018633540373</v>
      </c>
      <c r="I151" s="15">
        <f t="shared" si="16"/>
        <v>5.2636893647835671E-2</v>
      </c>
      <c r="J151" s="15"/>
      <c r="K151" s="15"/>
      <c r="L151" s="15"/>
      <c r="M151" s="15"/>
      <c r="N151" s="15"/>
      <c r="O151" s="15"/>
      <c r="P151" s="15"/>
      <c r="Q151" s="15"/>
      <c r="R151" s="15"/>
    </row>
    <row r="152" spans="1:18" s="6" customFormat="1" ht="15" customHeight="1">
      <c r="A152" s="15">
        <v>72.09</v>
      </c>
      <c r="B152" s="15">
        <v>1.63500000000001</v>
      </c>
      <c r="C152" s="99">
        <f t="shared" si="14"/>
        <v>1.6366515334996297</v>
      </c>
      <c r="D152" s="189">
        <f t="shared" si="11"/>
        <v>0.10101122321832731</v>
      </c>
      <c r="E152" s="15">
        <f t="shared" si="3"/>
        <v>1178.67</v>
      </c>
      <c r="F152" s="15">
        <f t="shared" si="12"/>
        <v>0.65365461401952085</v>
      </c>
      <c r="G152" s="15">
        <f t="shared" si="13"/>
        <v>1.887291243014747</v>
      </c>
      <c r="H152" s="15">
        <f t="shared" si="15"/>
        <v>1.5490698757763974</v>
      </c>
      <c r="I152" s="15">
        <f t="shared" si="16"/>
        <v>5.2556650901291788E-2</v>
      </c>
      <c r="J152" s="15"/>
      <c r="K152" s="15"/>
      <c r="L152" s="15"/>
      <c r="M152" s="15"/>
      <c r="N152" s="15"/>
      <c r="O152" s="15"/>
      <c r="P152" s="15"/>
      <c r="Q152" s="15"/>
      <c r="R152" s="15"/>
    </row>
    <row r="153" spans="1:18" s="6" customFormat="1" ht="15" customHeight="1">
      <c r="A153" s="15">
        <v>72.521000000000001</v>
      </c>
      <c r="B153" s="15">
        <v>1.6400000000000099</v>
      </c>
      <c r="C153" s="99">
        <f t="shared" si="14"/>
        <v>1.64168765760125</v>
      </c>
      <c r="D153" s="189">
        <f t="shared" si="11"/>
        <v>0.10290595129512879</v>
      </c>
      <c r="E153" s="15">
        <f t="shared" si="3"/>
        <v>1189.3399999999999</v>
      </c>
      <c r="F153" s="15">
        <f t="shared" si="12"/>
        <v>0.65957187222715163</v>
      </c>
      <c r="G153" s="15">
        <f t="shared" si="13"/>
        <v>1.9374776007558718</v>
      </c>
      <c r="H153" s="15">
        <f t="shared" ref="H153:H184" si="17">((1-F153)*1+F153*1.84)/1</f>
        <v>1.5540403726708076</v>
      </c>
      <c r="I153" s="15">
        <f t="shared" ref="I153:I184" si="18">(1/H153-1/B153)/(1/H153)</f>
        <v>5.241440690804984E-2</v>
      </c>
      <c r="J153" s="15"/>
      <c r="K153" s="15"/>
      <c r="L153" s="15"/>
      <c r="M153" s="15"/>
      <c r="N153" s="15"/>
      <c r="O153" s="15"/>
      <c r="P153" s="15"/>
      <c r="Q153" s="15"/>
      <c r="R153" s="15"/>
    </row>
    <row r="154" spans="1:18" s="6" customFormat="1" ht="15" customHeight="1">
      <c r="A154" s="15">
        <v>72.95</v>
      </c>
      <c r="B154" s="15">
        <v>1.64500000000001</v>
      </c>
      <c r="C154" s="99">
        <f t="shared" si="14"/>
        <v>1.6466930568956042</v>
      </c>
      <c r="D154" s="189">
        <f t="shared" ref="D154:D203" si="19">(C154-B154)/B154*100</f>
        <v>0.10292139182943283</v>
      </c>
      <c r="E154" s="15">
        <f t="shared" si="3"/>
        <v>1200.03</v>
      </c>
      <c r="F154" s="15">
        <f t="shared" ref="F154:F203" si="20">E154/1803.2</f>
        <v>0.6655002218278615</v>
      </c>
      <c r="G154" s="15">
        <f t="shared" ref="G154:G202" si="21">F154/(1-F154)</f>
        <v>1.989538604373559</v>
      </c>
      <c r="H154" s="15">
        <f t="shared" si="17"/>
        <v>1.5590201863354038</v>
      </c>
      <c r="I154" s="15">
        <f t="shared" si="18"/>
        <v>5.226736392985136E-2</v>
      </c>
      <c r="J154" s="15"/>
      <c r="K154" s="15"/>
      <c r="L154" s="15"/>
      <c r="M154" s="15"/>
      <c r="N154" s="15"/>
      <c r="O154" s="15"/>
      <c r="P154" s="15"/>
      <c r="Q154" s="15"/>
      <c r="R154" s="15"/>
    </row>
    <row r="155" spans="1:18" s="6" customFormat="1" ht="15" customHeight="1">
      <c r="A155" s="15">
        <v>73.37</v>
      </c>
      <c r="B155" s="15">
        <v>1.6500000000000099</v>
      </c>
      <c r="C155" s="99">
        <f t="shared" ref="C155:C203" si="22">0.8923299+0.0100286*A155+ 6.4764*10^-5*(A155-52.4057)^2+1.7696*10^-7*(A155-52.4057)^3-2.6153*10^-8*(A155-52.4057)^4-3.917*10^-10*(A155-52.4057)^5</f>
        <v>1.6515847103289072</v>
      </c>
      <c r="D155" s="189">
        <f t="shared" si="19"/>
        <v>9.6043050236198663E-2</v>
      </c>
      <c r="E155" s="15">
        <f t="shared" si="3"/>
        <v>1210.6099999999999</v>
      </c>
      <c r="F155" s="15">
        <f t="shared" si="20"/>
        <v>0.67136756876663706</v>
      </c>
      <c r="G155" s="15">
        <f t="shared" si="21"/>
        <v>2.0429133127457431</v>
      </c>
      <c r="H155" s="15">
        <f t="shared" si="17"/>
        <v>1.563948757763975</v>
      </c>
      <c r="I155" s="15">
        <f t="shared" si="18"/>
        <v>5.2152268021839102E-2</v>
      </c>
      <c r="J155" s="15"/>
      <c r="K155" s="15"/>
      <c r="L155" s="15"/>
      <c r="M155" s="15"/>
      <c r="N155" s="15"/>
      <c r="O155" s="15"/>
      <c r="P155" s="15"/>
      <c r="Q155" s="15"/>
      <c r="R155" s="15"/>
    </row>
    <row r="156" spans="1:18" s="6" customFormat="1" ht="15" customHeight="1">
      <c r="A156" s="15">
        <v>73.8</v>
      </c>
      <c r="B156" s="15">
        <v>1.65500000000001</v>
      </c>
      <c r="C156" s="99">
        <f t="shared" si="22"/>
        <v>1.6565821545696007</v>
      </c>
      <c r="D156" s="189">
        <f t="shared" si="19"/>
        <v>9.5598463419374335E-2</v>
      </c>
      <c r="E156" s="15">
        <f t="shared" si="3"/>
        <v>1221.3900000000001</v>
      </c>
      <c r="F156" s="15">
        <f t="shared" si="20"/>
        <v>0.67734582963620238</v>
      </c>
      <c r="G156" s="15">
        <f t="shared" si="21"/>
        <v>2.0992935838160229</v>
      </c>
      <c r="H156" s="15">
        <f t="shared" si="17"/>
        <v>1.5689704968944103</v>
      </c>
      <c r="I156" s="15">
        <f t="shared" si="18"/>
        <v>5.1981572873473922E-2</v>
      </c>
      <c r="J156" s="15"/>
      <c r="K156" s="15"/>
      <c r="L156" s="15"/>
      <c r="M156" s="15"/>
      <c r="N156" s="15"/>
      <c r="O156" s="15"/>
      <c r="P156" s="15"/>
      <c r="Q156" s="15"/>
      <c r="R156" s="15"/>
    </row>
    <row r="157" spans="1:18" s="6" customFormat="1" ht="15" customHeight="1">
      <c r="A157" s="15">
        <v>74.22</v>
      </c>
      <c r="B157" s="15">
        <v>1.6600000000000099</v>
      </c>
      <c r="C157" s="99">
        <f t="shared" si="22"/>
        <v>1.6614512293523906</v>
      </c>
      <c r="D157" s="189">
        <f t="shared" si="19"/>
        <v>8.7423454962694297E-2</v>
      </c>
      <c r="E157" s="15">
        <f t="shared" si="3"/>
        <v>1232.05</v>
      </c>
      <c r="F157" s="15">
        <f t="shared" si="20"/>
        <v>0.68325754214729362</v>
      </c>
      <c r="G157" s="15">
        <f t="shared" si="21"/>
        <v>2.1571391053138398</v>
      </c>
      <c r="H157" s="15">
        <f t="shared" si="17"/>
        <v>1.5739363354037268</v>
      </c>
      <c r="I157" s="15">
        <f t="shared" si="18"/>
        <v>5.1845581082098038E-2</v>
      </c>
      <c r="J157" s="15"/>
      <c r="K157" s="15"/>
      <c r="L157" s="15"/>
      <c r="M157" s="15"/>
      <c r="N157" s="15"/>
      <c r="O157" s="15"/>
      <c r="P157" s="15"/>
      <c r="Q157" s="15"/>
      <c r="R157" s="15"/>
    </row>
    <row r="158" spans="1:18" s="6" customFormat="1" ht="15" customHeight="1">
      <c r="A158" s="15">
        <v>74.64</v>
      </c>
      <c r="B158" s="15">
        <v>1.66500000000001</v>
      </c>
      <c r="C158" s="99">
        <f t="shared" si="22"/>
        <v>1.6663065449732917</v>
      </c>
      <c r="D158" s="189">
        <f t="shared" si="19"/>
        <v>7.8471169566464549E-2</v>
      </c>
      <c r="E158" s="15">
        <f t="shared" si="3"/>
        <v>1242.76</v>
      </c>
      <c r="F158" s="15">
        <f t="shared" si="20"/>
        <v>0.68919698314108246</v>
      </c>
      <c r="G158" s="15">
        <f t="shared" si="21"/>
        <v>2.2174719862964807</v>
      </c>
      <c r="H158" s="15">
        <f t="shared" si="17"/>
        <v>1.5789254658385092</v>
      </c>
      <c r="I158" s="15">
        <f t="shared" si="18"/>
        <v>5.1696416913813957E-2</v>
      </c>
      <c r="J158" s="15"/>
      <c r="K158" s="15"/>
      <c r="L158" s="15"/>
      <c r="M158" s="15"/>
      <c r="N158" s="15"/>
      <c r="O158" s="15"/>
      <c r="P158" s="15"/>
      <c r="Q158" s="15"/>
      <c r="R158" s="15"/>
    </row>
    <row r="159" spans="1:18" s="6" customFormat="1" ht="15" customHeight="1">
      <c r="A159" s="15">
        <v>75.069999999999993</v>
      </c>
      <c r="B159" s="15">
        <v>1.6700000000000099</v>
      </c>
      <c r="C159" s="99">
        <f t="shared" si="22"/>
        <v>1.6712613391806772</v>
      </c>
      <c r="D159" s="189">
        <f t="shared" si="19"/>
        <v>7.552929225552571E-2</v>
      </c>
      <c r="E159" s="15">
        <f t="shared" si="3"/>
        <v>1253.67</v>
      </c>
      <c r="F159" s="15">
        <f t="shared" si="20"/>
        <v>0.69524733806566108</v>
      </c>
      <c r="G159" s="15">
        <f t="shared" si="21"/>
        <v>2.2813495168598625</v>
      </c>
      <c r="H159" s="15">
        <f t="shared" si="17"/>
        <v>1.5840077639751553</v>
      </c>
      <c r="I159" s="15">
        <f t="shared" si="18"/>
        <v>5.149235690111037E-2</v>
      </c>
      <c r="J159" s="15"/>
      <c r="K159" s="15"/>
      <c r="L159" s="15"/>
      <c r="M159" s="15"/>
      <c r="N159" s="15"/>
      <c r="O159" s="15"/>
      <c r="P159" s="15"/>
      <c r="Q159" s="15"/>
      <c r="R159" s="15"/>
    </row>
    <row r="160" spans="1:18" s="6" customFormat="1" ht="15" customHeight="1">
      <c r="A160" s="15">
        <v>75.489999999999995</v>
      </c>
      <c r="B160" s="15">
        <v>1.67500000000001</v>
      </c>
      <c r="C160" s="99">
        <f t="shared" si="22"/>
        <v>1.6760832767943619</v>
      </c>
      <c r="D160" s="189">
        <f t="shared" si="19"/>
        <v>6.4673241453840111E-2</v>
      </c>
      <c r="E160" s="15">
        <f t="shared" si="3"/>
        <v>1264.46</v>
      </c>
      <c r="F160" s="15">
        <f t="shared" si="20"/>
        <v>0.70123114463176572</v>
      </c>
      <c r="G160" s="15">
        <f t="shared" si="21"/>
        <v>2.3470690871292272</v>
      </c>
      <c r="H160" s="15">
        <f t="shared" si="17"/>
        <v>1.5890341614906833</v>
      </c>
      <c r="I160" s="15">
        <f t="shared" si="18"/>
        <v>5.1322888662284342E-2</v>
      </c>
      <c r="J160" s="15"/>
      <c r="K160" s="15"/>
      <c r="L160" s="15"/>
      <c r="M160" s="15"/>
      <c r="N160" s="15"/>
      <c r="O160" s="15"/>
      <c r="P160" s="15"/>
      <c r="Q160" s="15"/>
      <c r="R160" s="15"/>
    </row>
    <row r="161" spans="1:18" s="6" customFormat="1" ht="15" customHeight="1">
      <c r="A161" s="15">
        <v>75.92</v>
      </c>
      <c r="B161" s="15">
        <v>1.6800000000000099</v>
      </c>
      <c r="C161" s="99">
        <f t="shared" si="22"/>
        <v>1.6809999782494933</v>
      </c>
      <c r="D161" s="189">
        <f t="shared" si="19"/>
        <v>5.9522514850201484E-2</v>
      </c>
      <c r="E161" s="15">
        <f t="shared" si="3"/>
        <v>1275.46</v>
      </c>
      <c r="F161" s="15">
        <f t="shared" si="20"/>
        <v>0.70733141082519968</v>
      </c>
      <c r="G161" s="15">
        <f t="shared" si="21"/>
        <v>2.4168340470686327</v>
      </c>
      <c r="H161" s="15">
        <f t="shared" si="17"/>
        <v>1.5941583850931678</v>
      </c>
      <c r="I161" s="15">
        <f t="shared" si="18"/>
        <v>5.1096199349310541E-2</v>
      </c>
      <c r="J161" s="15"/>
      <c r="K161" s="15"/>
      <c r="L161" s="15"/>
      <c r="M161" s="15"/>
      <c r="N161" s="15"/>
      <c r="O161" s="15"/>
      <c r="P161" s="15"/>
      <c r="Q161" s="15"/>
      <c r="R161" s="15"/>
    </row>
    <row r="162" spans="1:18" s="6" customFormat="1" ht="15" customHeight="1">
      <c r="A162" s="15">
        <v>76.34</v>
      </c>
      <c r="B162" s="15">
        <v>1.68500000000001</v>
      </c>
      <c r="C162" s="99">
        <f t="shared" si="22"/>
        <v>1.6857807707469645</v>
      </c>
      <c r="D162" s="189">
        <f t="shared" si="19"/>
        <v>4.633654284596319E-2</v>
      </c>
      <c r="E162" s="15">
        <f t="shared" si="3"/>
        <v>1286.33</v>
      </c>
      <c r="F162" s="15">
        <f t="shared" si="20"/>
        <v>0.71335958296362012</v>
      </c>
      <c r="G162" s="15">
        <f t="shared" si="21"/>
        <v>2.4886915471975533</v>
      </c>
      <c r="H162" s="15">
        <f t="shared" si="17"/>
        <v>1.5992220496894409</v>
      </c>
      <c r="I162" s="15">
        <f t="shared" si="18"/>
        <v>5.0906795436539087E-2</v>
      </c>
      <c r="J162" s="15"/>
      <c r="K162" s="15"/>
      <c r="L162" s="15"/>
      <c r="M162" s="15"/>
      <c r="N162" s="15"/>
      <c r="O162" s="15"/>
      <c r="P162" s="15"/>
      <c r="Q162" s="15"/>
      <c r="R162" s="15"/>
    </row>
    <row r="163" spans="1:18" s="6" customFormat="1" ht="15" customHeight="1">
      <c r="A163" s="15">
        <v>76.77</v>
      </c>
      <c r="B163" s="15">
        <v>1.6900000000000099</v>
      </c>
      <c r="C163" s="99">
        <f t="shared" si="22"/>
        <v>1.6906512012459431</v>
      </c>
      <c r="D163" s="189">
        <f t="shared" si="19"/>
        <v>3.8532618102556482E-2</v>
      </c>
      <c r="E163" s="15">
        <f t="shared" si="3"/>
        <v>1297.4100000000001</v>
      </c>
      <c r="F163" s="15">
        <f t="shared" si="20"/>
        <v>0.71950421472936998</v>
      </c>
      <c r="G163" s="15">
        <f t="shared" si="21"/>
        <v>2.5651159572154447</v>
      </c>
      <c r="H163" s="15">
        <f t="shared" si="17"/>
        <v>1.6043835403726709</v>
      </c>
      <c r="I163" s="15">
        <f t="shared" si="18"/>
        <v>5.0660626998425141E-2</v>
      </c>
      <c r="J163" s="15"/>
      <c r="K163" s="15"/>
      <c r="L163" s="15"/>
      <c r="M163" s="15"/>
      <c r="N163" s="15"/>
      <c r="O163" s="15"/>
      <c r="P163" s="15"/>
      <c r="Q163" s="15"/>
      <c r="R163" s="15"/>
    </row>
    <row r="164" spans="1:18" s="6" customFormat="1" ht="15" customHeight="1">
      <c r="A164" s="15">
        <v>77.2</v>
      </c>
      <c r="B164" s="15">
        <v>1.6950000000000101</v>
      </c>
      <c r="C164" s="99">
        <f t="shared" si="22"/>
        <v>1.6954949629960803</v>
      </c>
      <c r="D164" s="189">
        <f t="shared" si="19"/>
        <v>2.9201356700307435E-2</v>
      </c>
      <c r="E164" s="15">
        <f t="shared" si="3"/>
        <v>1308.54</v>
      </c>
      <c r="F164" s="15">
        <f t="shared" si="20"/>
        <v>0.72567657497781712</v>
      </c>
      <c r="G164" s="15">
        <f t="shared" si="21"/>
        <v>2.6453321473335207</v>
      </c>
      <c r="H164" s="15">
        <f t="shared" si="17"/>
        <v>1.6095683229813664</v>
      </c>
      <c r="I164" s="15">
        <f t="shared" si="18"/>
        <v>5.0402169332532651E-2</v>
      </c>
      <c r="J164" s="15"/>
      <c r="K164" s="15"/>
      <c r="L164" s="15"/>
      <c r="M164" s="15"/>
      <c r="N164" s="15"/>
      <c r="O164" s="15"/>
      <c r="P164" s="15"/>
      <c r="Q164" s="15"/>
      <c r="R164" s="15"/>
    </row>
    <row r="165" spans="1:18" s="6" customFormat="1" ht="15" customHeight="1">
      <c r="A165" s="15">
        <v>77.63</v>
      </c>
      <c r="B165" s="15">
        <v>1.7000000000000099</v>
      </c>
      <c r="C165" s="99">
        <f t="shared" si="22"/>
        <v>1.7003097848314386</v>
      </c>
      <c r="D165" s="189">
        <f t="shared" si="19"/>
        <v>1.8222637142860352E-2</v>
      </c>
      <c r="E165" s="15">
        <f t="shared" si="3"/>
        <v>1319.71</v>
      </c>
      <c r="F165" s="15">
        <f t="shared" si="20"/>
        <v>0.73187111801242233</v>
      </c>
      <c r="G165" s="15">
        <f t="shared" si="21"/>
        <v>2.7295497321557836</v>
      </c>
      <c r="H165" s="15">
        <f t="shared" si="17"/>
        <v>1.6147717391304348</v>
      </c>
      <c r="I165" s="15">
        <f t="shared" si="18"/>
        <v>5.0134271099749786E-2</v>
      </c>
      <c r="J165" s="15"/>
      <c r="K165" s="15"/>
      <c r="L165" s="15"/>
      <c r="M165" s="15"/>
      <c r="N165" s="15"/>
      <c r="O165" s="15"/>
      <c r="P165" s="15"/>
      <c r="Q165" s="15"/>
      <c r="R165" s="15"/>
    </row>
    <row r="166" spans="1:18" s="6" customFormat="1" ht="15" customHeight="1">
      <c r="A166" s="15">
        <v>78.06</v>
      </c>
      <c r="B166" s="15">
        <v>1.7050000000000101</v>
      </c>
      <c r="C166" s="99">
        <f t="shared" si="22"/>
        <v>1.7050933342834487</v>
      </c>
      <c r="D166" s="189">
        <f t="shared" si="19"/>
        <v>5.4741515213258558E-3</v>
      </c>
      <c r="E166" s="15">
        <f t="shared" si="3"/>
        <v>1330.92</v>
      </c>
      <c r="F166" s="15">
        <f t="shared" si="20"/>
        <v>0.73808784383318549</v>
      </c>
      <c r="G166" s="15">
        <f t="shared" si="21"/>
        <v>2.8180740238841371</v>
      </c>
      <c r="H166" s="15">
        <f t="shared" si="17"/>
        <v>1.6199937888198759</v>
      </c>
      <c r="I166" s="15">
        <f t="shared" si="18"/>
        <v>4.9857015354917052E-2</v>
      </c>
      <c r="J166" s="15"/>
      <c r="K166" s="15"/>
      <c r="L166" s="15"/>
      <c r="M166" s="15"/>
      <c r="N166" s="15"/>
      <c r="O166" s="15"/>
      <c r="P166" s="15"/>
      <c r="Q166" s="15"/>
      <c r="R166" s="15"/>
    </row>
    <row r="167" spans="1:18" s="6" customFormat="1" ht="15" customHeight="1">
      <c r="A167" s="15">
        <v>78.489999999999995</v>
      </c>
      <c r="B167" s="15">
        <v>1.71000000000001</v>
      </c>
      <c r="C167" s="99">
        <f t="shared" si="22"/>
        <v>1.7098432168899085</v>
      </c>
      <c r="D167" s="189">
        <f t="shared" si="19"/>
        <v>-9.168602929910891E-3</v>
      </c>
      <c r="E167" s="15">
        <f t="shared" si="3"/>
        <v>1342.18</v>
      </c>
      <c r="F167" s="15">
        <f t="shared" si="20"/>
        <v>0.74433229813664603</v>
      </c>
      <c r="G167" s="15">
        <f t="shared" si="21"/>
        <v>2.9113270573944741</v>
      </c>
      <c r="H167" s="15">
        <f t="shared" si="17"/>
        <v>1.6252391304347826</v>
      </c>
      <c r="I167" s="15">
        <f t="shared" si="18"/>
        <v>4.9567759979664672E-2</v>
      </c>
      <c r="J167" s="15"/>
      <c r="K167" s="15"/>
      <c r="L167" s="15"/>
      <c r="M167" s="15"/>
      <c r="N167" s="15"/>
      <c r="O167" s="15"/>
      <c r="P167" s="15"/>
      <c r="Q167" s="15"/>
      <c r="R167" s="15"/>
    </row>
    <row r="168" spans="1:18" s="6" customFormat="1" ht="15" customHeight="1">
      <c r="A168" s="15">
        <v>78.930000000000007</v>
      </c>
      <c r="B168" s="15">
        <v>1.7150000000000101</v>
      </c>
      <c r="C168" s="99">
        <f t="shared" si="22"/>
        <v>1.714666147881587</v>
      </c>
      <c r="D168" s="189">
        <f t="shared" si="19"/>
        <v>-1.9466595826418107E-2</v>
      </c>
      <c r="E168" s="15">
        <f t="shared" si="3"/>
        <v>1353.65</v>
      </c>
      <c r="F168" s="15">
        <f t="shared" si="20"/>
        <v>0.75069321206743567</v>
      </c>
      <c r="G168" s="15">
        <f t="shared" si="21"/>
        <v>3.0111222333444556</v>
      </c>
      <c r="H168" s="15">
        <f t="shared" si="17"/>
        <v>1.630582298136646</v>
      </c>
      <c r="I168" s="15">
        <f t="shared" si="18"/>
        <v>4.9223149774555955E-2</v>
      </c>
      <c r="J168" s="15"/>
      <c r="K168" s="15"/>
      <c r="L168" s="15"/>
      <c r="M168" s="15"/>
      <c r="N168" s="15"/>
      <c r="O168" s="15"/>
      <c r="P168" s="15"/>
      <c r="Q168" s="15"/>
      <c r="R168" s="15"/>
    </row>
    <row r="169" spans="1:18" s="6" customFormat="1" ht="15" customHeight="1">
      <c r="A169" s="15">
        <v>79.37</v>
      </c>
      <c r="B169" s="15">
        <v>1.72000000000001</v>
      </c>
      <c r="C169" s="99">
        <f t="shared" si="22"/>
        <v>1.7194485536055966</v>
      </c>
      <c r="D169" s="189">
        <f t="shared" si="19"/>
        <v>-3.206083688449992E-2</v>
      </c>
      <c r="E169" s="15">
        <f t="shared" si="3"/>
        <v>1365.16</v>
      </c>
      <c r="F169" s="15">
        <f t="shared" si="20"/>
        <v>0.75707630878438337</v>
      </c>
      <c r="G169" s="15">
        <f t="shared" si="21"/>
        <v>3.1165190393571374</v>
      </c>
      <c r="H169" s="15">
        <f t="shared" si="17"/>
        <v>1.6359440993788823</v>
      </c>
      <c r="I169" s="15">
        <f t="shared" si="18"/>
        <v>4.8869709663446108E-2</v>
      </c>
      <c r="J169" s="15"/>
      <c r="K169" s="15"/>
      <c r="L169" s="15"/>
      <c r="M169" s="15"/>
      <c r="N169" s="15"/>
      <c r="O169" s="15"/>
      <c r="P169" s="15"/>
      <c r="Q169" s="15"/>
      <c r="R169" s="15"/>
    </row>
    <row r="170" spans="1:18" s="6" customFormat="1" ht="15" customHeight="1">
      <c r="A170" s="15">
        <v>79.81</v>
      </c>
      <c r="B170" s="15">
        <v>1.7250000000000101</v>
      </c>
      <c r="C170" s="99">
        <f t="shared" si="22"/>
        <v>1.7241876625145076</v>
      </c>
      <c r="D170" s="189">
        <f t="shared" si="19"/>
        <v>-4.7092028145070325E-2</v>
      </c>
      <c r="E170" s="15">
        <f t="shared" si="3"/>
        <v>1376.72</v>
      </c>
      <c r="F170" s="15">
        <f t="shared" si="20"/>
        <v>0.76348713398402834</v>
      </c>
      <c r="G170" s="15">
        <f t="shared" si="21"/>
        <v>3.2280997936597253</v>
      </c>
      <c r="H170" s="15">
        <f t="shared" si="17"/>
        <v>1.6413291925465838</v>
      </c>
      <c r="I170" s="15">
        <f t="shared" si="18"/>
        <v>4.8504815915029413E-2</v>
      </c>
      <c r="J170" s="15"/>
      <c r="K170" s="15"/>
      <c r="L170" s="15"/>
      <c r="M170" s="15"/>
      <c r="N170" s="15"/>
      <c r="O170" s="15"/>
      <c r="P170" s="15"/>
      <c r="Q170" s="15"/>
      <c r="R170" s="15"/>
    </row>
    <row r="171" spans="1:18" s="6" customFormat="1" ht="15" customHeight="1">
      <c r="A171" s="15">
        <v>80.25</v>
      </c>
      <c r="B171" s="15">
        <v>1.73000000000001</v>
      </c>
      <c r="C171" s="99">
        <f t="shared" si="22"/>
        <v>1.7288806320306476</v>
      </c>
      <c r="D171" s="189">
        <f t="shared" si="19"/>
        <v>-6.4703350830196502E-2</v>
      </c>
      <c r="E171" s="15">
        <f t="shared" si="3"/>
        <v>1388.33</v>
      </c>
      <c r="F171" s="15">
        <f t="shared" si="20"/>
        <v>0.76992568766637082</v>
      </c>
      <c r="G171" s="15">
        <f t="shared" si="21"/>
        <v>3.3464217706751498</v>
      </c>
      <c r="H171" s="15">
        <f t="shared" si="17"/>
        <v>1.6467375776397515</v>
      </c>
      <c r="I171" s="15">
        <f t="shared" si="18"/>
        <v>4.8128567838299378E-2</v>
      </c>
      <c r="J171" s="15"/>
      <c r="K171" s="15"/>
      <c r="L171" s="15"/>
      <c r="M171" s="15"/>
      <c r="N171" s="15"/>
      <c r="O171" s="15"/>
      <c r="P171" s="15"/>
      <c r="Q171" s="15"/>
      <c r="R171" s="15"/>
    </row>
    <row r="172" spans="1:18" ht="15" customHeight="1">
      <c r="A172" s="15">
        <v>80.7</v>
      </c>
      <c r="B172" s="15">
        <v>1.7350000000000101</v>
      </c>
      <c r="C172" s="99">
        <f t="shared" si="22"/>
        <v>1.7336294979464344</v>
      </c>
      <c r="D172" s="189">
        <f t="shared" si="19"/>
        <v>-7.8991472828569859E-2</v>
      </c>
      <c r="E172" s="15">
        <f t="shared" si="3"/>
        <v>1400.15</v>
      </c>
      <c r="F172" s="15">
        <f t="shared" si="20"/>
        <v>0.7764807009760426</v>
      </c>
      <c r="G172" s="15">
        <f t="shared" si="21"/>
        <v>3.4738866145639502</v>
      </c>
      <c r="H172" s="15">
        <f t="shared" si="17"/>
        <v>1.6522437888198758</v>
      </c>
      <c r="I172" s="15">
        <f t="shared" si="18"/>
        <v>4.7698104426590025E-2</v>
      </c>
    </row>
    <row r="173" spans="1:18" ht="15" customHeight="1">
      <c r="A173" s="15">
        <v>81.16</v>
      </c>
      <c r="B173" s="15">
        <v>1.74000000000001</v>
      </c>
      <c r="C173" s="99">
        <f t="shared" si="22"/>
        <v>1.7384275336835815</v>
      </c>
      <c r="D173" s="189">
        <f t="shared" si="19"/>
        <v>-9.0371627380947131E-2</v>
      </c>
      <c r="E173" s="15">
        <f t="shared" si="3"/>
        <v>1412.18</v>
      </c>
      <c r="F173" s="15">
        <f t="shared" si="20"/>
        <v>0.78315217391304348</v>
      </c>
      <c r="G173" s="15">
        <f t="shared" si="21"/>
        <v>3.611528822055138</v>
      </c>
      <c r="H173" s="15">
        <f t="shared" si="17"/>
        <v>1.6578478260869565</v>
      </c>
      <c r="I173" s="15">
        <f t="shared" si="18"/>
        <v>4.7213893053478735E-2</v>
      </c>
    </row>
    <row r="174" spans="1:18" ht="15" customHeight="1">
      <c r="A174" s="15">
        <v>81.62</v>
      </c>
      <c r="B174" s="15">
        <v>1.7450000000000101</v>
      </c>
      <c r="C174" s="99">
        <f t="shared" si="22"/>
        <v>1.7431651137021476</v>
      </c>
      <c r="D174" s="189">
        <f t="shared" si="19"/>
        <v>-0.10515107724140615</v>
      </c>
      <c r="E174" s="15">
        <f t="shared" si="3"/>
        <v>1424.27</v>
      </c>
      <c r="F174" s="15">
        <f t="shared" si="20"/>
        <v>0.78985692102928129</v>
      </c>
      <c r="G174" s="15">
        <f t="shared" si="21"/>
        <v>3.7586625498113109</v>
      </c>
      <c r="H174" s="15">
        <f t="shared" si="17"/>
        <v>1.6634798136645963</v>
      </c>
      <c r="I174" s="15">
        <f t="shared" si="18"/>
        <v>4.6716439160695317E-2</v>
      </c>
    </row>
    <row r="175" spans="1:18" ht="15" customHeight="1">
      <c r="A175" s="15">
        <v>82.09</v>
      </c>
      <c r="B175" s="15">
        <v>1.75000000000001</v>
      </c>
      <c r="C175" s="99">
        <f t="shared" si="22"/>
        <v>1.7479395085898213</v>
      </c>
      <c r="D175" s="189">
        <f t="shared" si="19"/>
        <v>-0.11774236629649727</v>
      </c>
      <c r="E175" s="15">
        <f t="shared" si="3"/>
        <v>1436.58</v>
      </c>
      <c r="F175" s="15">
        <f t="shared" si="20"/>
        <v>0.79668367346938773</v>
      </c>
      <c r="G175" s="15">
        <f t="shared" si="21"/>
        <v>3.9184441656210787</v>
      </c>
      <c r="H175" s="15">
        <f t="shared" si="17"/>
        <v>1.6692142857142858</v>
      </c>
      <c r="I175" s="15">
        <f t="shared" si="18"/>
        <v>4.6163265306127875E-2</v>
      </c>
    </row>
    <row r="176" spans="1:18" ht="15" customHeight="1">
      <c r="A176" s="15">
        <v>82.57</v>
      </c>
      <c r="B176" s="15">
        <v>1.7550000000000101</v>
      </c>
      <c r="C176" s="99">
        <f t="shared" si="22"/>
        <v>1.7527423965138873</v>
      </c>
      <c r="D176" s="189">
        <f t="shared" si="19"/>
        <v>-0.12863837527765201</v>
      </c>
      <c r="E176" s="15">
        <f t="shared" si="3"/>
        <v>1449.1</v>
      </c>
      <c r="F176" s="15">
        <f t="shared" si="20"/>
        <v>0.80362688553682338</v>
      </c>
      <c r="G176" s="15">
        <f t="shared" si="21"/>
        <v>4.0923467946907639</v>
      </c>
      <c r="H176" s="15">
        <f t="shared" si="17"/>
        <v>1.6750465838509316</v>
      </c>
      <c r="I176" s="15">
        <f t="shared" si="18"/>
        <v>4.5557502079246782E-2</v>
      </c>
    </row>
    <row r="177" spans="1:9" ht="15" customHeight="1">
      <c r="A177" s="15">
        <v>83.06</v>
      </c>
      <c r="B177" s="15">
        <v>1.76000000000001</v>
      </c>
      <c r="C177" s="99">
        <f t="shared" si="22"/>
        <v>1.7575647378360109</v>
      </c>
      <c r="D177" s="189">
        <f t="shared" si="19"/>
        <v>-0.13836716840904131</v>
      </c>
      <c r="E177" s="15">
        <f t="shared" si="3"/>
        <v>1461.86</v>
      </c>
      <c r="F177" s="15">
        <f t="shared" si="20"/>
        <v>0.81070319432120663</v>
      </c>
      <c r="G177" s="15">
        <f t="shared" si="21"/>
        <v>4.2827093220835497</v>
      </c>
      <c r="H177" s="15">
        <f t="shared" si="17"/>
        <v>1.6809906832298136</v>
      </c>
      <c r="I177" s="15">
        <f t="shared" si="18"/>
        <v>4.4891657255793291E-2</v>
      </c>
    </row>
    <row r="178" spans="1:9" ht="15" customHeight="1">
      <c r="A178" s="15">
        <v>83.57</v>
      </c>
      <c r="B178" s="15">
        <v>1.7650000000000099</v>
      </c>
      <c r="C178" s="99">
        <f t="shared" si="22"/>
        <v>1.7624924141265232</v>
      </c>
      <c r="D178" s="189">
        <f t="shared" si="19"/>
        <v>-0.14207285402190575</v>
      </c>
      <c r="E178" s="15">
        <f t="shared" si="3"/>
        <v>1475.01</v>
      </c>
      <c r="F178" s="15">
        <f t="shared" si="20"/>
        <v>0.81799578527062999</v>
      </c>
      <c r="G178" s="15">
        <f t="shared" si="21"/>
        <v>4.4943782564977601</v>
      </c>
      <c r="H178" s="15">
        <f t="shared" si="17"/>
        <v>1.6871164596273291</v>
      </c>
      <c r="I178" s="15">
        <f t="shared" si="18"/>
        <v>4.4126651769224118E-2</v>
      </c>
    </row>
    <row r="179" spans="1:9" ht="15" customHeight="1">
      <c r="A179" s="15">
        <v>84.08</v>
      </c>
      <c r="B179" s="15">
        <v>1.77000000000001</v>
      </c>
      <c r="C179" s="99">
        <f t="shared" si="22"/>
        <v>1.7673214232198791</v>
      </c>
      <c r="D179" s="189">
        <f t="shared" si="19"/>
        <v>-0.15133202147632391</v>
      </c>
      <c r="E179" s="15">
        <f t="shared" si="3"/>
        <v>1488.22</v>
      </c>
      <c r="F179" s="15">
        <f t="shared" si="20"/>
        <v>0.82532165039929017</v>
      </c>
      <c r="G179" s="15">
        <f t="shared" si="21"/>
        <v>4.7248079243126559</v>
      </c>
      <c r="H179" s="15">
        <f t="shared" si="17"/>
        <v>1.6932701863354038</v>
      </c>
      <c r="I179" s="15">
        <f t="shared" si="18"/>
        <v>4.3350177211641729E-2</v>
      </c>
    </row>
    <row r="180" spans="1:9" ht="15" customHeight="1">
      <c r="A180" s="15">
        <v>84.61</v>
      </c>
      <c r="B180" s="15">
        <v>1.7750000000000099</v>
      </c>
      <c r="C180" s="99">
        <f t="shared" si="22"/>
        <v>1.7722292959253272</v>
      </c>
      <c r="D180" s="189">
        <f t="shared" si="19"/>
        <v>-0.15609600420747616</v>
      </c>
      <c r="E180" s="15">
        <f t="shared" si="3"/>
        <v>1501.83</v>
      </c>
      <c r="F180" s="15">
        <f t="shared" si="20"/>
        <v>0.83286934338952967</v>
      </c>
      <c r="G180" s="15">
        <f t="shared" si="21"/>
        <v>4.9833427348442099</v>
      </c>
      <c r="H180" s="15">
        <f t="shared" si="17"/>
        <v>1.6996102484472049</v>
      </c>
      <c r="I180" s="15">
        <f t="shared" si="18"/>
        <v>4.2473099466368791E-2</v>
      </c>
    </row>
    <row r="181" spans="1:9" ht="15" customHeight="1">
      <c r="A181" s="15">
        <v>85.16</v>
      </c>
      <c r="B181" s="15">
        <v>1.78000000000001</v>
      </c>
      <c r="C181" s="99">
        <f t="shared" si="22"/>
        <v>1.7771965151502298</v>
      </c>
      <c r="D181" s="189">
        <f t="shared" si="19"/>
        <v>-0.15749914886405605</v>
      </c>
      <c r="E181" s="15">
        <f t="shared" si="3"/>
        <v>1515.85</v>
      </c>
      <c r="F181" s="15">
        <f t="shared" si="20"/>
        <v>0.84064440993788814</v>
      </c>
      <c r="G181" s="15">
        <f t="shared" si="21"/>
        <v>5.2752740560292306</v>
      </c>
      <c r="H181" s="15">
        <f t="shared" si="17"/>
        <v>1.7061413043478262</v>
      </c>
      <c r="I181" s="15">
        <f t="shared" si="18"/>
        <v>4.1493649242799649E-2</v>
      </c>
    </row>
    <row r="182" spans="1:9" ht="15" customHeight="1">
      <c r="A182" s="15">
        <v>85.74</v>
      </c>
      <c r="B182" s="15">
        <v>1.7850000000000099</v>
      </c>
      <c r="C182" s="99">
        <f t="shared" si="22"/>
        <v>1.782287803179877</v>
      </c>
      <c r="D182" s="189">
        <f t="shared" si="19"/>
        <v>-0.15194379944722081</v>
      </c>
      <c r="E182" s="15">
        <f t="shared" si="3"/>
        <v>1530.46</v>
      </c>
      <c r="F182" s="15">
        <f t="shared" si="20"/>
        <v>0.84874667258207626</v>
      </c>
      <c r="G182" s="15">
        <f t="shared" si="21"/>
        <v>5.6114248001759899</v>
      </c>
      <c r="H182" s="15">
        <f t="shared" si="17"/>
        <v>1.712947204968944</v>
      </c>
      <c r="I182" s="15">
        <f t="shared" si="18"/>
        <v>4.0365711501997394E-2</v>
      </c>
    </row>
    <row r="183" spans="1:9" ht="15" customHeight="1">
      <c r="A183" s="15">
        <v>86.35</v>
      </c>
      <c r="B183" s="15">
        <v>1.79000000000001</v>
      </c>
      <c r="C183" s="99">
        <f t="shared" si="22"/>
        <v>1.7874702125028674</v>
      </c>
      <c r="D183" s="189">
        <f t="shared" si="19"/>
        <v>-0.14132891045489365</v>
      </c>
      <c r="E183" s="15">
        <f t="shared" si="3"/>
        <v>1545.67</v>
      </c>
      <c r="F183" s="15">
        <f t="shared" si="20"/>
        <v>0.85718167701863357</v>
      </c>
      <c r="G183" s="15">
        <f t="shared" si="21"/>
        <v>6.0019026909486284</v>
      </c>
      <c r="H183" s="15">
        <f t="shared" si="17"/>
        <v>1.7200326086956523</v>
      </c>
      <c r="I183" s="15">
        <f t="shared" si="18"/>
        <v>3.9087928102992969E-2</v>
      </c>
    </row>
    <row r="184" spans="1:9" ht="15" customHeight="1">
      <c r="A184" s="15">
        <v>86.99</v>
      </c>
      <c r="B184" s="15">
        <v>1.7950000000000099</v>
      </c>
      <c r="C184" s="99">
        <f t="shared" si="22"/>
        <v>1.7927063022190799</v>
      </c>
      <c r="D184" s="189">
        <f t="shared" si="19"/>
        <v>-0.12778260617994505</v>
      </c>
      <c r="E184" s="15">
        <f t="shared" si="3"/>
        <v>1561.47</v>
      </c>
      <c r="F184" s="15">
        <f t="shared" si="20"/>
        <v>0.86594387755102042</v>
      </c>
      <c r="G184" s="15">
        <f t="shared" si="21"/>
        <v>6.4595623215984785</v>
      </c>
      <c r="H184" s="15">
        <f t="shared" si="17"/>
        <v>1.7273928571428572</v>
      </c>
      <c r="I184" s="15">
        <f t="shared" si="18"/>
        <v>3.7664146438524997E-2</v>
      </c>
    </row>
    <row r="185" spans="1:9" ht="15" customHeight="1">
      <c r="A185" s="15">
        <v>87.69</v>
      </c>
      <c r="B185" s="15">
        <v>1.80000000000001</v>
      </c>
      <c r="C185" s="99">
        <f t="shared" si="22"/>
        <v>1.798182717206914</v>
      </c>
      <c r="D185" s="189">
        <f t="shared" si="19"/>
        <v>-0.10096015517199992</v>
      </c>
      <c r="E185" s="15">
        <f t="shared" si="3"/>
        <v>1578.42</v>
      </c>
      <c r="F185" s="15">
        <f t="shared" si="20"/>
        <v>0.87534383318544806</v>
      </c>
      <c r="G185" s="15">
        <f t="shared" si="21"/>
        <v>7.0220660201085483</v>
      </c>
      <c r="H185" s="15">
        <f t="shared" ref="H185:H203" si="23">((1-F185)*1+F185*1.84)/1</f>
        <v>1.7352888198757763</v>
      </c>
      <c r="I185" s="15">
        <f t="shared" ref="I185:I203" si="24">(1/H185-1/B185)/(1/H185)</f>
        <v>3.5950655624574064E-2</v>
      </c>
    </row>
    <row r="186" spans="1:9" ht="15" customHeight="1">
      <c r="A186" s="15">
        <v>88.43</v>
      </c>
      <c r="B186" s="15">
        <v>1.8050000000000099</v>
      </c>
      <c r="C186" s="99">
        <f t="shared" si="22"/>
        <v>1.8036691023484333</v>
      </c>
      <c r="D186" s="189">
        <f t="shared" si="19"/>
        <v>-7.3733941915605089E-2</v>
      </c>
      <c r="E186" s="15">
        <f t="shared" si="3"/>
        <v>1596.16</v>
      </c>
      <c r="F186" s="15">
        <f t="shared" si="20"/>
        <v>0.88518189884649512</v>
      </c>
      <c r="G186" s="15">
        <f t="shared" si="21"/>
        <v>7.709428129829984</v>
      </c>
      <c r="H186" s="15">
        <f t="shared" si="23"/>
        <v>1.7435527950310559</v>
      </c>
      <c r="I186" s="15">
        <f t="shared" si="24"/>
        <v>3.4042772835985467E-2</v>
      </c>
    </row>
    <row r="187" spans="1:9" ht="15" customHeight="1">
      <c r="A187" s="15">
        <v>89.23</v>
      </c>
      <c r="B187" s="15">
        <v>1.81000000000001</v>
      </c>
      <c r="C187" s="99">
        <f t="shared" si="22"/>
        <v>1.8092264769377042</v>
      </c>
      <c r="D187" s="189">
        <f t="shared" si="19"/>
        <v>-4.273608079037685E-2</v>
      </c>
      <c r="E187" s="15">
        <f t="shared" si="3"/>
        <v>1615.06</v>
      </c>
      <c r="F187" s="15">
        <f t="shared" si="20"/>
        <v>0.89566326530612239</v>
      </c>
      <c r="G187" s="15">
        <f t="shared" si="21"/>
        <v>8.5843520782396041</v>
      </c>
      <c r="H187" s="15">
        <f t="shared" si="23"/>
        <v>1.7523571428571429</v>
      </c>
      <c r="I187" s="15">
        <f t="shared" si="24"/>
        <v>3.1846882399373888E-2</v>
      </c>
    </row>
    <row r="188" spans="1:9" ht="15" customHeight="1">
      <c r="A188" s="15">
        <v>90.12</v>
      </c>
      <c r="B188" s="15">
        <v>1.8150000000000099</v>
      </c>
      <c r="C188" s="99">
        <f t="shared" si="22"/>
        <v>1.8149203042643436</v>
      </c>
      <c r="D188" s="189">
        <f t="shared" si="19"/>
        <v>-4.3909496234904397E-3</v>
      </c>
      <c r="E188" s="15">
        <f t="shared" si="3"/>
        <v>1635.68</v>
      </c>
      <c r="F188" s="15">
        <f t="shared" si="20"/>
        <v>0.90709849157054123</v>
      </c>
      <c r="G188" s="15">
        <f t="shared" si="21"/>
        <v>9.7640878701050582</v>
      </c>
      <c r="H188" s="15">
        <f t="shared" si="23"/>
        <v>1.7619627329192546</v>
      </c>
      <c r="I188" s="15">
        <f t="shared" si="24"/>
        <v>2.9221634755236828E-2</v>
      </c>
    </row>
    <row r="189" spans="1:9" ht="15" customHeight="1">
      <c r="A189" s="15">
        <v>91.11</v>
      </c>
      <c r="B189" s="15">
        <v>1.8200000000000101</v>
      </c>
      <c r="C189" s="99">
        <f t="shared" si="22"/>
        <v>1.8206032962364611</v>
      </c>
      <c r="D189" s="189">
        <f t="shared" si="19"/>
        <v>3.3148144859947964E-2</v>
      </c>
      <c r="E189" s="15">
        <f t="shared" si="3"/>
        <v>1658.2</v>
      </c>
      <c r="F189" s="15">
        <f t="shared" si="20"/>
        <v>0.91958740017746232</v>
      </c>
      <c r="G189" s="15">
        <f t="shared" si="21"/>
        <v>11.435862068965521</v>
      </c>
      <c r="H189" s="15">
        <f t="shared" si="23"/>
        <v>1.7724534161490686</v>
      </c>
      <c r="I189" s="15">
        <f t="shared" si="24"/>
        <v>2.6124496621396355E-2</v>
      </c>
    </row>
    <row r="190" spans="1:9" ht="15" customHeight="1">
      <c r="A190" s="15">
        <v>91.33</v>
      </c>
      <c r="B190" s="15">
        <v>1.821</v>
      </c>
      <c r="C190" s="99">
        <f t="shared" si="22"/>
        <v>1.821767836941363</v>
      </c>
      <c r="D190" s="189">
        <f t="shared" si="19"/>
        <v>4.2165674978751504E-2</v>
      </c>
      <c r="E190" s="15">
        <f t="shared" si="3"/>
        <v>1663.12</v>
      </c>
      <c r="F190" s="15">
        <f t="shared" si="20"/>
        <v>0.92231588287488897</v>
      </c>
      <c r="G190" s="15">
        <f t="shared" si="21"/>
        <v>11.872644203312374</v>
      </c>
      <c r="H190" s="15">
        <f t="shared" si="23"/>
        <v>1.7747453416149068</v>
      </c>
      <c r="I190" s="15">
        <f t="shared" si="24"/>
        <v>2.5400691040688088E-2</v>
      </c>
    </row>
    <row r="191" spans="1:9" ht="15" customHeight="1">
      <c r="A191" s="15">
        <v>91.56</v>
      </c>
      <c r="B191" s="15">
        <v>1.8219999999999901</v>
      </c>
      <c r="C191" s="99">
        <f t="shared" si="22"/>
        <v>1.8229456269166455</v>
      </c>
      <c r="D191" s="189">
        <f t="shared" si="19"/>
        <v>5.1900489388334581E-2</v>
      </c>
      <c r="E191" s="15">
        <f t="shared" si="3"/>
        <v>1668.22</v>
      </c>
      <c r="F191" s="15">
        <f t="shared" si="20"/>
        <v>0.92514418811002663</v>
      </c>
      <c r="G191" s="15">
        <f t="shared" si="21"/>
        <v>12.359016150540823</v>
      </c>
      <c r="H191" s="15">
        <f t="shared" si="23"/>
        <v>1.7771211180124225</v>
      </c>
      <c r="I191" s="15">
        <f t="shared" si="24"/>
        <v>2.4631658610081101E-2</v>
      </c>
    </row>
    <row r="192" spans="1:9" ht="15" customHeight="1">
      <c r="A192" s="15">
        <v>91.78</v>
      </c>
      <c r="B192" s="15">
        <v>1.82299999999998</v>
      </c>
      <c r="C192" s="99">
        <f t="shared" si="22"/>
        <v>1.8240335945120139</v>
      </c>
      <c r="D192" s="189">
        <f t="shared" si="19"/>
        <v>5.6697449919577494E-2</v>
      </c>
      <c r="E192" s="15">
        <f t="shared" si="3"/>
        <v>1673.15</v>
      </c>
      <c r="F192" s="15">
        <f t="shared" si="20"/>
        <v>0.92787821650399294</v>
      </c>
      <c r="G192" s="15">
        <f t="shared" si="21"/>
        <v>12.865436370626689</v>
      </c>
      <c r="H192" s="15">
        <f t="shared" si="23"/>
        <v>1.7794177018633541</v>
      </c>
      <c r="I192" s="15">
        <f t="shared" si="24"/>
        <v>2.3906910661890362E-2</v>
      </c>
    </row>
    <row r="193" spans="1:9" ht="15" customHeight="1">
      <c r="A193" s="15">
        <v>92</v>
      </c>
      <c r="B193" s="15">
        <v>1.8239999999999701</v>
      </c>
      <c r="C193" s="99">
        <f t="shared" si="22"/>
        <v>1.825083159571105</v>
      </c>
      <c r="D193" s="189">
        <f t="shared" si="19"/>
        <v>5.9383748417485477E-2</v>
      </c>
      <c r="E193" s="15">
        <f t="shared" si="3"/>
        <v>1678.08</v>
      </c>
      <c r="F193" s="15">
        <f t="shared" si="20"/>
        <v>0.93061224489795913</v>
      </c>
      <c r="G193" s="15">
        <f t="shared" si="21"/>
        <v>13.411764705882341</v>
      </c>
      <c r="H193" s="15">
        <f t="shared" si="23"/>
        <v>1.7817142857142856</v>
      </c>
      <c r="I193" s="15">
        <f t="shared" si="24"/>
        <v>2.31829573934677E-2</v>
      </c>
    </row>
    <row r="194" spans="1:9" ht="15" customHeight="1">
      <c r="A194" s="15">
        <v>92.25</v>
      </c>
      <c r="B194" s="15">
        <v>1.82499999999996</v>
      </c>
      <c r="C194" s="99">
        <f t="shared" si="22"/>
        <v>1.826228416601668</v>
      </c>
      <c r="D194" s="189">
        <f t="shared" si="19"/>
        <v>6.7310498723728962E-2</v>
      </c>
      <c r="E194" s="15">
        <f t="shared" si="3"/>
        <v>1683.56</v>
      </c>
      <c r="F194" s="15">
        <f t="shared" si="20"/>
        <v>0.93365128660159713</v>
      </c>
      <c r="G194" s="15">
        <f t="shared" si="21"/>
        <v>14.071882313607482</v>
      </c>
      <c r="H194" s="15">
        <f t="shared" si="23"/>
        <v>1.7842670807453416</v>
      </c>
      <c r="I194" s="15">
        <f t="shared" si="24"/>
        <v>2.2319407810750327E-2</v>
      </c>
    </row>
    <row r="195" spans="1:9" ht="15" customHeight="1">
      <c r="A195" s="15">
        <v>92.51</v>
      </c>
      <c r="B195" s="15">
        <v>1.8259999999999501</v>
      </c>
      <c r="C195" s="99">
        <f t="shared" si="22"/>
        <v>1.8273649743947655</v>
      </c>
      <c r="D195" s="189">
        <f t="shared" si="19"/>
        <v>7.4752157437867395E-2</v>
      </c>
      <c r="E195" s="15">
        <f t="shared" si="3"/>
        <v>1689.23</v>
      </c>
      <c r="F195" s="15">
        <f t="shared" si="20"/>
        <v>0.93679569653948536</v>
      </c>
      <c r="G195" s="15">
        <f t="shared" si="21"/>
        <v>14.821707466877248</v>
      </c>
      <c r="H195" s="15">
        <f t="shared" si="23"/>
        <v>1.786908385093168</v>
      </c>
      <c r="I195" s="15">
        <f t="shared" si="24"/>
        <v>2.1408332369541601E-2</v>
      </c>
    </row>
    <row r="196" spans="1:9" ht="15" customHeight="1">
      <c r="A196" s="15">
        <v>92.77</v>
      </c>
      <c r="B196" s="15">
        <v>1.82699999999994</v>
      </c>
      <c r="C196" s="99">
        <f t="shared" si="22"/>
        <v>1.8284448852181707</v>
      </c>
      <c r="D196" s="189">
        <f t="shared" si="19"/>
        <v>7.9085124150561889E-2</v>
      </c>
      <c r="E196" s="15">
        <f t="shared" si="3"/>
        <v>1694.91</v>
      </c>
      <c r="F196" s="15">
        <f t="shared" si="20"/>
        <v>0.93994565217391302</v>
      </c>
      <c r="G196" s="15">
        <f t="shared" si="21"/>
        <v>15.651583710407232</v>
      </c>
      <c r="H196" s="15">
        <f t="shared" si="23"/>
        <v>1.7895543478260869</v>
      </c>
      <c r="I196" s="15">
        <f t="shared" si="24"/>
        <v>2.0495704528655748E-2</v>
      </c>
    </row>
    <row r="197" spans="1:9" ht="15" customHeight="1">
      <c r="A197" s="15">
        <v>93.03</v>
      </c>
      <c r="B197" s="15">
        <v>1.8279999999999299</v>
      </c>
      <c r="C197" s="99">
        <f t="shared" si="22"/>
        <v>1.8294670551839589</v>
      </c>
      <c r="D197" s="189">
        <f t="shared" si="19"/>
        <v>8.0254659957826338E-2</v>
      </c>
      <c r="E197" s="15">
        <f t="shared" si="3"/>
        <v>1700.59</v>
      </c>
      <c r="F197" s="15">
        <f t="shared" si="20"/>
        <v>0.94309560780834067</v>
      </c>
      <c r="G197" s="15">
        <f t="shared" si="21"/>
        <v>16.573335932170338</v>
      </c>
      <c r="H197" s="15">
        <f t="shared" si="23"/>
        <v>1.7922003105590063</v>
      </c>
      <c r="I197" s="15">
        <f t="shared" si="24"/>
        <v>1.9584075186501789E-2</v>
      </c>
    </row>
    <row r="198" spans="1:9" ht="15" customHeight="1">
      <c r="A198" s="15">
        <v>93.33</v>
      </c>
      <c r="B198" s="15">
        <v>1.82899999999992</v>
      </c>
      <c r="C198" s="99">
        <f t="shared" si="22"/>
        <v>1.8305732884427319</v>
      </c>
      <c r="D198" s="189">
        <f t="shared" si="19"/>
        <v>8.6019051001201371E-2</v>
      </c>
      <c r="E198" s="15">
        <f t="shared" si="3"/>
        <v>1707.01</v>
      </c>
      <c r="F198" s="15">
        <f t="shared" si="20"/>
        <v>0.94665594498669026</v>
      </c>
      <c r="G198" s="15">
        <f t="shared" si="21"/>
        <v>17.746231416987186</v>
      </c>
      <c r="H198" s="15">
        <f t="shared" si="23"/>
        <v>1.79519099378882</v>
      </c>
      <c r="I198" s="15">
        <f t="shared" si="24"/>
        <v>1.8484967857354633E-2</v>
      </c>
    </row>
    <row r="199" spans="1:9" ht="15" customHeight="1">
      <c r="A199" s="15">
        <v>93.64</v>
      </c>
      <c r="B199" s="15">
        <v>1.8299999999999099</v>
      </c>
      <c r="C199" s="99">
        <f t="shared" si="22"/>
        <v>1.8316322648660757</v>
      </c>
      <c r="D199" s="189">
        <f t="shared" si="19"/>
        <v>8.9194801429826498E-2</v>
      </c>
      <c r="E199" s="15">
        <f t="shared" si="3"/>
        <v>1713.61</v>
      </c>
      <c r="F199" s="15">
        <f t="shared" si="20"/>
        <v>0.95031610470275063</v>
      </c>
      <c r="G199" s="15">
        <f t="shared" si="21"/>
        <v>19.127246344458072</v>
      </c>
      <c r="H199" s="15">
        <f t="shared" si="23"/>
        <v>1.7982655279503106</v>
      </c>
      <c r="I199" s="15">
        <f t="shared" si="24"/>
        <v>1.7341241557159014E-2</v>
      </c>
    </row>
    <row r="200" spans="1:9" ht="15" customHeight="1">
      <c r="A200" s="15">
        <v>93.94</v>
      </c>
      <c r="B200" s="15">
        <v>1.8309999999999</v>
      </c>
      <c r="C200" s="99">
        <f t="shared" si="22"/>
        <v>1.8325738764458284</v>
      </c>
      <c r="D200" s="189">
        <f t="shared" si="19"/>
        <v>8.5957206222196061E-2</v>
      </c>
      <c r="E200" s="15">
        <f t="shared" si="3"/>
        <v>1720.04</v>
      </c>
      <c r="F200" s="15">
        <f t="shared" si="20"/>
        <v>0.95388198757763976</v>
      </c>
      <c r="G200" s="15">
        <f t="shared" si="21"/>
        <v>20.683501683501685</v>
      </c>
      <c r="H200" s="15">
        <f t="shared" si="23"/>
        <v>1.8012608695652177</v>
      </c>
      <c r="I200" s="15">
        <f t="shared" si="24"/>
        <v>1.6242015529592594E-2</v>
      </c>
    </row>
    <row r="201" spans="1:9" ht="15" customHeight="1">
      <c r="A201" s="15">
        <v>94.32</v>
      </c>
      <c r="B201" s="15">
        <v>1.8319999999998899</v>
      </c>
      <c r="C201" s="99">
        <f t="shared" si="22"/>
        <v>1.8336463178174482</v>
      </c>
      <c r="D201" s="189">
        <f t="shared" si="19"/>
        <v>8.986450969205273E-2</v>
      </c>
      <c r="E201" s="15">
        <f t="shared" si="3"/>
        <v>1727.94</v>
      </c>
      <c r="F201" s="15">
        <f t="shared" si="20"/>
        <v>0.95826308784383318</v>
      </c>
      <c r="G201" s="15">
        <f t="shared" si="21"/>
        <v>22.95960669678448</v>
      </c>
      <c r="H201" s="15">
        <f t="shared" si="23"/>
        <v>1.8049409937888199</v>
      </c>
      <c r="I201" s="15">
        <f t="shared" si="24"/>
        <v>1.4770199896873127E-2</v>
      </c>
    </row>
    <row r="202" spans="1:9" ht="15" customHeight="1">
      <c r="A202" s="15">
        <v>94.72</v>
      </c>
      <c r="B202" s="15">
        <v>1.8329999999998801</v>
      </c>
      <c r="C202" s="99">
        <f t="shared" si="22"/>
        <v>1.8346262772714046</v>
      </c>
      <c r="D202" s="189">
        <f t="shared" si="19"/>
        <v>8.8722164294852204E-2</v>
      </c>
      <c r="E202" s="15">
        <f t="shared" si="3"/>
        <v>1736.22</v>
      </c>
      <c r="F202" s="15">
        <f t="shared" si="20"/>
        <v>0.96285492457852706</v>
      </c>
      <c r="G202" s="15">
        <f t="shared" si="21"/>
        <v>25.921469095252313</v>
      </c>
      <c r="H202" s="15">
        <f t="shared" si="23"/>
        <v>1.8087981366459629</v>
      </c>
      <c r="I202" s="15">
        <f t="shared" si="24"/>
        <v>1.3203416996136814E-2</v>
      </c>
    </row>
    <row r="203" spans="1:9" ht="15" customHeight="1">
      <c r="A203" s="15">
        <v>98</v>
      </c>
      <c r="B203" s="15">
        <v>1.84</v>
      </c>
      <c r="C203" s="99">
        <f t="shared" si="22"/>
        <v>1.8363370839448114</v>
      </c>
      <c r="D203" s="189">
        <f t="shared" si="19"/>
        <v>-0.19907152473851347</v>
      </c>
      <c r="E203" s="15">
        <f t="shared" si="3"/>
        <v>1803.2</v>
      </c>
      <c r="F203" s="15">
        <f t="shared" si="20"/>
        <v>1</v>
      </c>
      <c r="G203" s="15"/>
      <c r="H203" s="15">
        <f t="shared" si="23"/>
        <v>1.84</v>
      </c>
      <c r="I203" s="15">
        <f t="shared" si="24"/>
        <v>0</v>
      </c>
    </row>
    <row r="204" spans="1:9" ht="15" customHeight="1">
      <c r="B204" s="15"/>
    </row>
    <row r="205" spans="1:9" ht="15" customHeight="1">
      <c r="B205" s="15"/>
    </row>
    <row r="206" spans="1:9" ht="15" customHeight="1">
      <c r="B206" s="15"/>
    </row>
    <row r="207" spans="1:9" ht="15" customHeight="1">
      <c r="B207" s="15"/>
    </row>
    <row r="208" spans="1:9" ht="15" customHeight="1">
      <c r="B208" s="15"/>
    </row>
    <row r="209" spans="2:2" ht="15" customHeight="1">
      <c r="B209" s="15"/>
    </row>
    <row r="210" spans="2:2" ht="15" customHeight="1">
      <c r="B210" s="15"/>
    </row>
    <row r="211" spans="2:2" ht="15" customHeight="1">
      <c r="B211" s="15"/>
    </row>
    <row r="212" spans="2:2" ht="15" customHeight="1">
      <c r="B212" s="15"/>
    </row>
    <row r="213" spans="2:2" ht="15" customHeight="1">
      <c r="B213" s="15"/>
    </row>
    <row r="214" spans="2:2" ht="15" customHeight="1">
      <c r="B214" s="15"/>
    </row>
    <row r="215" spans="2:2" ht="15" customHeight="1">
      <c r="B215" s="15"/>
    </row>
    <row r="216" spans="2:2" ht="15" customHeight="1">
      <c r="B216" s="15"/>
    </row>
    <row r="217" spans="2:2" ht="15" customHeight="1">
      <c r="B217" s="15"/>
    </row>
    <row r="218" spans="2:2" ht="15" customHeight="1">
      <c r="B218" s="15"/>
    </row>
    <row r="219" spans="2:2" ht="15" customHeight="1">
      <c r="B219" s="15"/>
    </row>
    <row r="220" spans="2:2" ht="15" customHeight="1">
      <c r="B220" s="15"/>
    </row>
    <row r="221" spans="2:2" ht="15" customHeight="1">
      <c r="B221" s="15"/>
    </row>
    <row r="222" spans="2:2" ht="15" customHeight="1">
      <c r="B222" s="15"/>
    </row>
    <row r="223" spans="2:2" ht="15" customHeight="1">
      <c r="B223" s="15"/>
    </row>
    <row r="224" spans="2:2" ht="15" customHeight="1">
      <c r="B224" s="15"/>
    </row>
    <row r="225" spans="2:2" ht="15" customHeight="1">
      <c r="B225" s="15"/>
    </row>
    <row r="226" spans="2:2" ht="15" customHeight="1">
      <c r="B226" s="15"/>
    </row>
    <row r="227" spans="2:2" ht="15" customHeight="1">
      <c r="B227" s="15"/>
    </row>
    <row r="228" spans="2:2" ht="15" customHeight="1">
      <c r="B228" s="15"/>
    </row>
    <row r="229" spans="2:2" ht="15" customHeight="1">
      <c r="B229" s="15"/>
    </row>
    <row r="230" spans="2:2" ht="15" customHeight="1">
      <c r="B230" s="15"/>
    </row>
    <row r="231" spans="2:2" ht="15" customHeight="1">
      <c r="B231" s="15"/>
    </row>
    <row r="232" spans="2:2" ht="15" customHeight="1">
      <c r="B232" s="15"/>
    </row>
    <row r="233" spans="2:2" ht="15" customHeight="1">
      <c r="B233" s="15"/>
    </row>
    <row r="234" spans="2:2" ht="15" customHeight="1">
      <c r="B234" s="15"/>
    </row>
    <row r="235" spans="2:2" ht="15" customHeight="1">
      <c r="B235" s="15"/>
    </row>
    <row r="236" spans="2:2" ht="15" customHeight="1">
      <c r="B236" s="15"/>
    </row>
    <row r="237" spans="2:2" ht="15" customHeight="1">
      <c r="B237" s="15"/>
    </row>
    <row r="238" spans="2:2" ht="15" customHeight="1">
      <c r="B238" s="15"/>
    </row>
    <row r="239" spans="2:2" ht="15" customHeight="1">
      <c r="B239" s="15"/>
    </row>
    <row r="240" spans="2:2" ht="15" customHeight="1">
      <c r="B240" s="15"/>
    </row>
    <row r="241" spans="2:2" ht="15" customHeight="1">
      <c r="B241" s="15"/>
    </row>
    <row r="242" spans="2:2" ht="15" customHeight="1">
      <c r="B242" s="15"/>
    </row>
    <row r="243" spans="2:2" ht="15" customHeight="1">
      <c r="B243" s="15"/>
    </row>
    <row r="244" spans="2:2" ht="15" customHeight="1">
      <c r="B244" s="15"/>
    </row>
    <row r="245" spans="2:2" ht="15" customHeight="1">
      <c r="B245" s="15"/>
    </row>
    <row r="246" spans="2:2" ht="15" customHeight="1">
      <c r="B246" s="15"/>
    </row>
    <row r="247" spans="2:2" ht="15" customHeight="1">
      <c r="B247" s="15"/>
    </row>
    <row r="248" spans="2:2" ht="15" customHeight="1">
      <c r="B248" s="15"/>
    </row>
    <row r="249" spans="2:2" ht="15" customHeight="1">
      <c r="B249" s="15"/>
    </row>
    <row r="250" spans="2:2" ht="15" customHeight="1">
      <c r="B250" s="15"/>
    </row>
    <row r="251" spans="2:2" ht="15" customHeight="1">
      <c r="B251" s="15"/>
    </row>
    <row r="252" spans="2:2" ht="15" customHeight="1">
      <c r="B252" s="15"/>
    </row>
    <row r="253" spans="2:2" ht="15" customHeight="1">
      <c r="B253" s="15"/>
    </row>
    <row r="254" spans="2:2" ht="15" customHeight="1">
      <c r="B254" s="15"/>
    </row>
    <row r="255" spans="2:2" ht="15" customHeight="1">
      <c r="B255" s="15"/>
    </row>
    <row r="256" spans="2:2" ht="15" customHeight="1">
      <c r="B256" s="15"/>
    </row>
    <row r="257" spans="2:2" ht="15" customHeight="1">
      <c r="B257" s="15"/>
    </row>
    <row r="258" spans="2:2" ht="15" customHeight="1">
      <c r="B258" s="15"/>
    </row>
    <row r="259" spans="2:2" ht="15" customHeight="1">
      <c r="B259" s="15"/>
    </row>
    <row r="260" spans="2:2" ht="15" customHeight="1">
      <c r="B260" s="15"/>
    </row>
    <row r="261" spans="2:2" ht="15" customHeight="1">
      <c r="B261" s="15"/>
    </row>
    <row r="262" spans="2:2" ht="15" customHeight="1">
      <c r="B262" s="15"/>
    </row>
    <row r="263" spans="2:2" ht="15" customHeight="1">
      <c r="B263" s="15"/>
    </row>
    <row r="264" spans="2:2" ht="15" customHeight="1">
      <c r="B264" s="15"/>
    </row>
    <row r="265" spans="2:2" ht="15" customHeight="1"/>
    <row r="266" spans="2:2" ht="15" customHeight="1"/>
    <row r="267" spans="2:2" ht="15" customHeight="1"/>
    <row r="268" spans="2:2" ht="15" customHeight="1"/>
    <row r="269" spans="2:2" ht="15" customHeight="1"/>
    <row r="270" spans="2:2" ht="15" customHeight="1"/>
    <row r="271" spans="2:2" ht="15" customHeight="1"/>
    <row r="272" spans="2: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sheetData>
  <mergeCells count="10">
    <mergeCell ref="I3:M3"/>
    <mergeCell ref="C1:D1"/>
    <mergeCell ref="A23:E23"/>
    <mergeCell ref="A22:E22"/>
    <mergeCell ref="B3:G3"/>
    <mergeCell ref="A15:H17"/>
    <mergeCell ref="D10:D11"/>
    <mergeCell ref="E10:E11"/>
    <mergeCell ref="B10:B11"/>
    <mergeCell ref="C10:C11"/>
  </mergeCells>
  <phoneticPr fontId="0" type="noConversion"/>
  <pageMargins left="0.78740157499999996" right="0.78740157499999996" top="0.984251969" bottom="0.984251969" header="0.4921259845" footer="0.4921259845"/>
  <headerFooter alignWithMargins="0"/>
  <drawing r:id="rId1"/>
</worksheet>
</file>

<file path=xl/worksheets/sheet8.xml><?xml version="1.0" encoding="utf-8"?>
<worksheet xmlns="http://schemas.openxmlformats.org/spreadsheetml/2006/main" xmlns:r="http://schemas.openxmlformats.org/officeDocument/2006/relationships">
  <dimension ref="A1:Q423"/>
  <sheetViews>
    <sheetView workbookViewId="0">
      <selection activeCell="K19" sqref="K19"/>
    </sheetView>
  </sheetViews>
  <sheetFormatPr baseColWidth="10" defaultRowHeight="12.75"/>
  <cols>
    <col min="1" max="10" width="11.42578125" style="50"/>
    <col min="11" max="13" width="10" style="50" customWidth="1"/>
    <col min="14" max="17" width="11.42578125" style="50"/>
    <col min="18" max="16384" width="11.42578125" style="1"/>
  </cols>
  <sheetData>
    <row r="1" spans="1:17" ht="18.75" customHeight="1">
      <c r="B1" s="10" t="s">
        <v>113</v>
      </c>
      <c r="C1" s="161" t="s">
        <v>115</v>
      </c>
      <c r="D1" s="161"/>
      <c r="E1" s="11" t="s">
        <v>114</v>
      </c>
    </row>
    <row r="3" spans="1:17" s="2" customFormat="1" ht="24" customHeight="1">
      <c r="A3" s="30"/>
      <c r="B3" s="159" t="s">
        <v>15</v>
      </c>
      <c r="C3" s="159"/>
      <c r="D3" s="159"/>
      <c r="E3" s="159"/>
      <c r="F3" s="159"/>
      <c r="G3" s="159"/>
      <c r="H3" s="47" t="s">
        <v>16</v>
      </c>
      <c r="I3" s="159" t="s">
        <v>17</v>
      </c>
      <c r="J3" s="159"/>
      <c r="K3" s="159"/>
      <c r="L3" s="159"/>
      <c r="M3" s="160"/>
      <c r="N3" s="15"/>
      <c r="O3" s="15"/>
      <c r="P3" s="15"/>
      <c r="Q3" s="15"/>
    </row>
    <row r="4" spans="1:17" s="3" customFormat="1" ht="15" customHeight="1">
      <c r="A4" s="49"/>
      <c r="B4" s="156" t="s">
        <v>10</v>
      </c>
      <c r="C4" s="38" t="s">
        <v>14</v>
      </c>
      <c r="D4" s="38" t="s">
        <v>12</v>
      </c>
      <c r="E4" s="38" t="s">
        <v>3</v>
      </c>
      <c r="F4" s="38" t="s">
        <v>13</v>
      </c>
      <c r="G4" s="38" t="s">
        <v>4</v>
      </c>
      <c r="H4" s="39" t="s">
        <v>11</v>
      </c>
      <c r="I4" s="38" t="s">
        <v>6</v>
      </c>
      <c r="J4" s="38" t="s">
        <v>7</v>
      </c>
      <c r="K4" s="48" t="s">
        <v>8</v>
      </c>
      <c r="L4" s="48" t="s">
        <v>9</v>
      </c>
      <c r="M4" s="40" t="s">
        <v>10</v>
      </c>
      <c r="N4" s="181"/>
      <c r="O4" s="181"/>
      <c r="P4" s="181"/>
      <c r="Q4" s="181"/>
    </row>
    <row r="5" spans="1:17" s="2" customFormat="1" ht="15" customHeight="1">
      <c r="A5" s="32" t="s">
        <v>1</v>
      </c>
      <c r="B5" s="35">
        <v>100</v>
      </c>
      <c r="C5" s="25">
        <f>B5*10</f>
        <v>1000</v>
      </c>
      <c r="D5" s="25">
        <v>1</v>
      </c>
      <c r="E5" s="25">
        <f>C5*D5</f>
        <v>1000</v>
      </c>
      <c r="F5" s="59">
        <v>18.015280000000001</v>
      </c>
      <c r="G5" s="25"/>
      <c r="H5" s="4">
        <v>41.493000000000002</v>
      </c>
      <c r="I5" s="25"/>
      <c r="J5" s="25"/>
      <c r="K5" s="42"/>
      <c r="L5" s="43"/>
      <c r="M5" s="44"/>
      <c r="N5" s="15"/>
      <c r="O5" s="15"/>
      <c r="P5" s="15"/>
      <c r="Q5" s="15"/>
    </row>
    <row r="6" spans="1:17" s="67" customFormat="1" ht="15" customHeight="1">
      <c r="A6" s="63" t="s">
        <v>31</v>
      </c>
      <c r="B6" s="64">
        <v>50</v>
      </c>
      <c r="C6" s="65">
        <f>B6*10</f>
        <v>500</v>
      </c>
      <c r="D6" s="66">
        <f>0.978774+0.0102976*B6+ 0.000031634*(B6-27.3674)^2 + 0.00000012023*(B6-27.3674)^3 - 0.0000000028858*(B6-27.3674)^4 + 0.00000000001193*(B6-27.3674)^5</f>
        <v>1.5105655363247865</v>
      </c>
      <c r="E6" s="66">
        <f>C6*D6</f>
        <v>755.28276816239327</v>
      </c>
      <c r="F6" s="66">
        <v>56.105600000000003</v>
      </c>
      <c r="G6" s="66">
        <f>E6/F6</f>
        <v>13.461807166528711</v>
      </c>
      <c r="H6" s="93">
        <v>1.194</v>
      </c>
      <c r="I6" s="66">
        <f>H6*G6</f>
        <v>16.073397756835281</v>
      </c>
      <c r="J6" s="66">
        <f>E6*H6</f>
        <v>901.80762518589756</v>
      </c>
      <c r="K6" s="90">
        <f>I6/H8</f>
        <v>0.35718661681856173</v>
      </c>
      <c r="L6" s="90">
        <f>J6/H8</f>
        <v>20.040169448575497</v>
      </c>
      <c r="M6" s="143">
        <f>5.5390939+0.0633204*L6-2.8469*10^-5*(L6-370.426)^2+2.0567*10^-8*(L6-370.426)^3-2.28*10^-11*(L6-370.426)^4+2.115*10^-14*(L6-370.426)^5</f>
        <v>1.972819101628172</v>
      </c>
      <c r="N6" s="70"/>
      <c r="O6" s="70"/>
      <c r="P6" s="70"/>
      <c r="Q6" s="70"/>
    </row>
    <row r="7" spans="1:17" s="2" customFormat="1" ht="15" customHeight="1">
      <c r="A7" s="61" t="s">
        <v>38</v>
      </c>
      <c r="B7" s="15">
        <v>100</v>
      </c>
      <c r="C7" s="5">
        <f>B7*10</f>
        <v>1000</v>
      </c>
      <c r="D7" s="19">
        <v>0.78</v>
      </c>
      <c r="E7" s="19">
        <f>C7*D7</f>
        <v>780</v>
      </c>
      <c r="F7" s="19">
        <v>60.095599999999997</v>
      </c>
      <c r="G7" s="19">
        <f>E7/F7</f>
        <v>12.979319617409594</v>
      </c>
      <c r="H7" s="16">
        <v>2.3130000000000002</v>
      </c>
      <c r="I7" s="19">
        <f>H7*G7</f>
        <v>30.021166275068392</v>
      </c>
      <c r="J7" s="19">
        <f>E7*H7</f>
        <v>1804.14</v>
      </c>
      <c r="K7" s="14">
        <f>I7/H8</f>
        <v>0.667137028334853</v>
      </c>
      <c r="L7" s="14">
        <f>J7/H8</f>
        <v>40.091999999999999</v>
      </c>
      <c r="M7" s="54">
        <f>L7/D8/10</f>
        <v>4.0002434326975642</v>
      </c>
      <c r="N7" s="15"/>
      <c r="O7" s="15"/>
      <c r="P7" s="15"/>
      <c r="Q7" s="15"/>
    </row>
    <row r="8" spans="1:17" s="6" customFormat="1" ht="15" customHeight="1">
      <c r="A8" s="33" t="s">
        <v>5</v>
      </c>
      <c r="B8" s="34"/>
      <c r="C8" s="34"/>
      <c r="D8" s="88">
        <f>(D5*H5+D6*H6+D7*H7)/H8</f>
        <v>1.0022390055638177</v>
      </c>
      <c r="E8" s="100"/>
      <c r="F8" s="100"/>
      <c r="G8" s="100"/>
      <c r="H8" s="101">
        <f>H5+H6+H7</f>
        <v>45.000000000000007</v>
      </c>
      <c r="I8" s="100"/>
      <c r="J8" s="100"/>
      <c r="K8" s="100"/>
      <c r="L8" s="100"/>
      <c r="M8" s="58"/>
      <c r="N8" s="15"/>
      <c r="O8" s="15"/>
      <c r="P8" s="15"/>
      <c r="Q8" s="15"/>
    </row>
    <row r="9" spans="1:17" s="6" customFormat="1" ht="15" customHeight="1">
      <c r="A9" s="35"/>
      <c r="B9" s="35"/>
      <c r="C9" s="35"/>
      <c r="D9" s="99"/>
      <c r="E9" s="99"/>
      <c r="F9" s="99"/>
      <c r="G9" s="99"/>
      <c r="H9" s="99"/>
      <c r="I9" s="99"/>
      <c r="J9" s="99"/>
      <c r="K9" s="99"/>
      <c r="L9" s="99"/>
      <c r="M9" s="99"/>
      <c r="N9" s="15"/>
      <c r="O9" s="15"/>
      <c r="P9" s="15"/>
      <c r="Q9" s="15"/>
    </row>
    <row r="10" spans="1:17" s="6" customFormat="1" ht="29.25" customHeight="1">
      <c r="A10" s="30"/>
      <c r="B10" s="177" t="s">
        <v>15</v>
      </c>
      <c r="C10" s="163"/>
      <c r="D10" s="163"/>
      <c r="E10" s="163"/>
      <c r="F10" s="47"/>
      <c r="G10" s="47"/>
      <c r="H10" s="20" t="s">
        <v>16</v>
      </c>
      <c r="I10" s="99"/>
      <c r="J10" s="99"/>
      <c r="K10" s="99"/>
      <c r="L10" s="99"/>
      <c r="M10" s="99"/>
      <c r="N10" s="15"/>
      <c r="O10" s="15"/>
      <c r="P10" s="15"/>
      <c r="Q10" s="15"/>
    </row>
    <row r="11" spans="1:17" s="6" customFormat="1" ht="15" customHeight="1">
      <c r="A11" s="49"/>
      <c r="B11" s="156" t="s">
        <v>10</v>
      </c>
      <c r="C11" s="38" t="s">
        <v>14</v>
      </c>
      <c r="D11" s="38" t="s">
        <v>12</v>
      </c>
      <c r="E11" s="38" t="s">
        <v>9</v>
      </c>
      <c r="F11" s="39" t="s">
        <v>24</v>
      </c>
      <c r="G11" s="56" t="s">
        <v>110</v>
      </c>
      <c r="H11" s="40" t="s">
        <v>11</v>
      </c>
      <c r="I11" s="99"/>
      <c r="J11" s="99"/>
      <c r="K11" s="99"/>
      <c r="L11" s="99"/>
      <c r="M11" s="99"/>
      <c r="N11" s="15"/>
      <c r="O11" s="15"/>
      <c r="P11" s="15"/>
      <c r="Q11" s="15"/>
    </row>
    <row r="12" spans="1:17" s="6" customFormat="1" ht="15" customHeight="1">
      <c r="A12" s="32" t="s">
        <v>1</v>
      </c>
      <c r="B12" s="35">
        <v>100</v>
      </c>
      <c r="C12" s="25">
        <f>B12*10</f>
        <v>1000</v>
      </c>
      <c r="D12" s="25">
        <v>1</v>
      </c>
      <c r="E12" s="25">
        <f>C12*D12</f>
        <v>1000</v>
      </c>
      <c r="F12" s="35"/>
      <c r="G12" s="57"/>
      <c r="H12" s="54">
        <f>F15-H14-H13</f>
        <v>41.493010095802816</v>
      </c>
      <c r="I12" s="99"/>
      <c r="J12" s="99"/>
      <c r="K12" s="99"/>
      <c r="L12" s="99"/>
      <c r="M12" s="99"/>
      <c r="N12" s="15"/>
      <c r="O12" s="15"/>
      <c r="P12" s="15"/>
      <c r="Q12" s="15"/>
    </row>
    <row r="13" spans="1:17" s="6" customFormat="1" ht="15" customHeight="1">
      <c r="A13" s="32" t="s">
        <v>31</v>
      </c>
      <c r="B13" s="64">
        <v>50</v>
      </c>
      <c r="C13" s="65">
        <f>B13*10</f>
        <v>500</v>
      </c>
      <c r="D13" s="66">
        <f>0.978774+0.0102976*B13+ 0.000031634*(B13-27.3674)^2 + 0.00000012023*(B13-27.3674)^3 - 0.0000000028858*(B13-27.3674)^4 + 0.00000000001193*(B13-27.3674)^5</f>
        <v>1.5105655363247865</v>
      </c>
      <c r="E13" s="66">
        <f>C13*D13</f>
        <v>755.28276816239327</v>
      </c>
      <c r="F13" s="95"/>
      <c r="G13" s="96">
        <v>20.04</v>
      </c>
      <c r="H13" s="69">
        <f>G13/E13*F15</f>
        <v>1.1939899041971842</v>
      </c>
      <c r="I13" s="99"/>
      <c r="J13" s="99"/>
      <c r="K13" s="99"/>
      <c r="L13" s="99"/>
      <c r="M13" s="99"/>
      <c r="N13" s="15"/>
      <c r="O13" s="15"/>
      <c r="P13" s="15"/>
      <c r="Q13" s="15"/>
    </row>
    <row r="14" spans="1:17" s="6" customFormat="1" ht="15" customHeight="1">
      <c r="A14" s="61" t="s">
        <v>38</v>
      </c>
      <c r="B14" s="15">
        <v>100</v>
      </c>
      <c r="C14" s="25">
        <f>B14*10</f>
        <v>1000</v>
      </c>
      <c r="D14" s="19">
        <v>0.78</v>
      </c>
      <c r="E14" s="19">
        <f>C14*D14</f>
        <v>780</v>
      </c>
      <c r="F14" s="97"/>
      <c r="G14" s="62">
        <v>40.091999999999999</v>
      </c>
      <c r="H14" s="54">
        <f>G14/E14*F15</f>
        <v>2.3130000000000002</v>
      </c>
      <c r="I14" s="99"/>
      <c r="J14" s="99"/>
      <c r="K14" s="99"/>
      <c r="L14" s="99"/>
      <c r="M14" s="99"/>
      <c r="N14" s="15"/>
      <c r="O14" s="15"/>
      <c r="P14" s="15"/>
      <c r="Q14" s="15"/>
    </row>
    <row r="15" spans="1:17" s="6" customFormat="1" ht="15" customHeight="1">
      <c r="A15" s="51"/>
      <c r="B15" s="34"/>
      <c r="C15" s="34"/>
      <c r="D15" s="100"/>
      <c r="E15" s="100"/>
      <c r="F15" s="103">
        <v>45</v>
      </c>
      <c r="G15" s="100"/>
      <c r="H15" s="153"/>
      <c r="I15" s="99"/>
      <c r="J15" s="99"/>
      <c r="K15" s="99"/>
      <c r="L15" s="99"/>
      <c r="M15" s="99"/>
      <c r="N15" s="15"/>
      <c r="O15" s="15"/>
      <c r="P15" s="15"/>
      <c r="Q15" s="15"/>
    </row>
    <row r="16" spans="1:17" s="6" customFormat="1" ht="15" customHeight="1">
      <c r="A16" s="15"/>
      <c r="B16" s="15"/>
      <c r="C16" s="15"/>
      <c r="D16" s="15"/>
      <c r="E16" s="15"/>
      <c r="F16" s="15"/>
      <c r="G16" s="15"/>
      <c r="H16" s="15"/>
      <c r="I16" s="15"/>
      <c r="J16" s="15"/>
      <c r="K16" s="15"/>
      <c r="L16" s="15"/>
      <c r="M16" s="15"/>
      <c r="N16" s="15"/>
      <c r="O16" s="15"/>
      <c r="P16" s="15"/>
      <c r="Q16" s="15"/>
    </row>
    <row r="17" spans="1:17" s="6" customFormat="1" ht="30" customHeight="1">
      <c r="A17" s="30"/>
      <c r="B17" s="177" t="s">
        <v>15</v>
      </c>
      <c r="C17" s="163"/>
      <c r="D17" s="163"/>
      <c r="E17" s="163"/>
      <c r="F17" s="47"/>
      <c r="G17" s="47"/>
      <c r="H17" s="20" t="s">
        <v>16</v>
      </c>
      <c r="I17" s="15"/>
      <c r="J17" s="15"/>
      <c r="K17" s="15"/>
      <c r="L17" s="15"/>
      <c r="M17" s="15"/>
      <c r="N17" s="15"/>
      <c r="O17" s="15"/>
      <c r="P17" s="15"/>
      <c r="Q17" s="15"/>
    </row>
    <row r="18" spans="1:17" s="6" customFormat="1" ht="15" customHeight="1">
      <c r="A18" s="49"/>
      <c r="B18" s="156" t="s">
        <v>10</v>
      </c>
      <c r="C18" s="38" t="s">
        <v>14</v>
      </c>
      <c r="D18" s="38" t="s">
        <v>12</v>
      </c>
      <c r="E18" s="38" t="s">
        <v>9</v>
      </c>
      <c r="F18" s="39" t="s">
        <v>24</v>
      </c>
      <c r="G18" s="56" t="s">
        <v>111</v>
      </c>
      <c r="H18" s="40" t="s">
        <v>11</v>
      </c>
      <c r="I18" s="15"/>
      <c r="J18" s="15"/>
      <c r="K18" s="15"/>
      <c r="L18" s="15"/>
      <c r="M18" s="15"/>
      <c r="N18" s="15"/>
      <c r="O18" s="15"/>
      <c r="P18" s="15"/>
      <c r="Q18" s="15"/>
    </row>
    <row r="19" spans="1:17" s="6" customFormat="1" ht="15" customHeight="1">
      <c r="A19" s="32" t="s">
        <v>1</v>
      </c>
      <c r="B19" s="35">
        <v>100</v>
      </c>
      <c r="C19" s="25">
        <f>B19*10</f>
        <v>1000</v>
      </c>
      <c r="D19" s="25">
        <v>1</v>
      </c>
      <c r="E19" s="25">
        <f>C19*D19</f>
        <v>1000</v>
      </c>
      <c r="F19" s="35"/>
      <c r="G19" s="57"/>
      <c r="H19" s="54">
        <f>F22-H21-H20</f>
        <v>41.492852707163941</v>
      </c>
      <c r="I19" s="15"/>
      <c r="J19" s="15"/>
      <c r="K19" s="15"/>
      <c r="L19" s="15"/>
      <c r="M19" s="15"/>
      <c r="N19" s="15"/>
      <c r="O19" s="15"/>
      <c r="P19" s="15"/>
      <c r="Q19" s="15"/>
    </row>
    <row r="20" spans="1:17" s="6" customFormat="1" ht="15" customHeight="1">
      <c r="A20" s="32" t="s">
        <v>31</v>
      </c>
      <c r="B20" s="64">
        <v>50</v>
      </c>
      <c r="C20" s="65">
        <f>B20*10</f>
        <v>500</v>
      </c>
      <c r="D20" s="66">
        <f>0.978774+0.0102976*B20+ 0.000031634*(B20-27.3674)^2 + 0.00000012023*(B20-27.3674)^3 - 0.0000000028858*(B20-27.3674)^4 + 0.00000000001193*(B20-27.3674)^5</f>
        <v>1.5105655363247865</v>
      </c>
      <c r="E20" s="66">
        <f>C20*D20</f>
        <v>755.28276816239327</v>
      </c>
      <c r="F20" s="95"/>
      <c r="G20" s="96">
        <v>2</v>
      </c>
      <c r="H20" s="69">
        <f>(G20*B21*D21)/(B20*D20*G21)*H21</f>
        <v>1.1942792489584728</v>
      </c>
      <c r="I20" s="15"/>
      <c r="J20" s="15"/>
      <c r="K20" s="15"/>
      <c r="L20" s="15"/>
      <c r="M20" s="15"/>
      <c r="N20" s="15"/>
      <c r="O20" s="15"/>
      <c r="P20" s="15"/>
      <c r="Q20" s="15"/>
    </row>
    <row r="21" spans="1:17" s="6" customFormat="1" ht="15" customHeight="1">
      <c r="A21" s="61" t="s">
        <v>38</v>
      </c>
      <c r="B21" s="15">
        <v>100</v>
      </c>
      <c r="C21" s="25">
        <f>B21*10</f>
        <v>1000</v>
      </c>
      <c r="D21" s="19">
        <v>0.78</v>
      </c>
      <c r="E21" s="19">
        <f>C21*D21</f>
        <v>780</v>
      </c>
      <c r="F21" s="99"/>
      <c r="G21" s="62">
        <v>4</v>
      </c>
      <c r="H21" s="54">
        <f>(F22*G21/(B21*D21))/(1+(G20/(B20*D20))+(G21/(B21*D21))-G20/B20-G21/B21)</f>
        <v>2.3128680438775882</v>
      </c>
      <c r="I21" s="15"/>
      <c r="J21" s="15"/>
      <c r="K21" s="15"/>
      <c r="L21" s="15"/>
      <c r="M21" s="15"/>
      <c r="N21" s="15"/>
      <c r="O21" s="15"/>
      <c r="P21" s="15"/>
      <c r="Q21" s="15"/>
    </row>
    <row r="22" spans="1:17" s="6" customFormat="1" ht="15" customHeight="1">
      <c r="A22" s="51"/>
      <c r="B22" s="34"/>
      <c r="C22" s="34"/>
      <c r="D22" s="100"/>
      <c r="E22" s="100"/>
      <c r="F22" s="103">
        <v>45</v>
      </c>
      <c r="G22" s="100"/>
      <c r="H22" s="58"/>
      <c r="I22" s="15"/>
      <c r="J22" s="15"/>
      <c r="K22" s="15"/>
      <c r="L22" s="15"/>
      <c r="M22" s="15"/>
      <c r="N22" s="15"/>
      <c r="O22" s="15"/>
      <c r="P22" s="15"/>
      <c r="Q22" s="15"/>
    </row>
    <row r="23" spans="1:17" s="6" customFormat="1" ht="15" customHeight="1">
      <c r="A23" s="15"/>
      <c r="B23" s="15"/>
      <c r="C23" s="15"/>
      <c r="D23" s="15"/>
      <c r="E23" s="15"/>
      <c r="F23" s="15"/>
      <c r="G23" s="15"/>
      <c r="H23" s="15"/>
      <c r="I23" s="15"/>
      <c r="J23" s="15"/>
      <c r="K23" s="15"/>
      <c r="L23" s="15"/>
      <c r="M23" s="15"/>
      <c r="N23" s="15"/>
      <c r="O23" s="15"/>
      <c r="P23" s="15"/>
      <c r="Q23" s="15"/>
    </row>
    <row r="24" spans="1:17" s="6" customFormat="1" ht="15" customHeight="1">
      <c r="A24" s="15"/>
      <c r="B24" s="15"/>
      <c r="C24" s="15"/>
      <c r="D24" s="15"/>
      <c r="E24" s="15"/>
      <c r="F24" s="15"/>
      <c r="G24" s="15"/>
      <c r="H24" s="15"/>
      <c r="I24" s="15"/>
      <c r="J24" s="15"/>
      <c r="K24" s="15"/>
      <c r="L24" s="15"/>
      <c r="M24" s="15"/>
      <c r="N24" s="15"/>
      <c r="O24" s="15"/>
      <c r="P24" s="15"/>
      <c r="Q24" s="15"/>
    </row>
    <row r="25" spans="1:17" s="6" customFormat="1" ht="45" customHeight="1">
      <c r="A25" s="194" t="s">
        <v>57</v>
      </c>
      <c r="B25" s="194"/>
      <c r="C25" s="194"/>
      <c r="D25" s="194"/>
      <c r="E25" s="194"/>
      <c r="F25" s="15"/>
      <c r="G25" s="15"/>
      <c r="H25" s="15"/>
      <c r="I25" s="15"/>
      <c r="J25" s="15"/>
      <c r="K25" s="15"/>
      <c r="L25" s="15"/>
      <c r="M25" s="15"/>
      <c r="N25" s="15"/>
      <c r="O25" s="15"/>
      <c r="P25" s="15"/>
      <c r="Q25" s="15"/>
    </row>
    <row r="26" spans="1:17" s="6" customFormat="1" ht="15" customHeight="1">
      <c r="A26" s="185" t="s">
        <v>30</v>
      </c>
      <c r="B26" s="185"/>
      <c r="C26" s="185"/>
      <c r="D26" s="185"/>
      <c r="E26" s="185"/>
      <c r="F26" s="15"/>
      <c r="G26" s="15"/>
      <c r="H26" s="15"/>
      <c r="I26" s="15"/>
      <c r="J26" s="15"/>
      <c r="K26" s="15"/>
      <c r="L26" s="15"/>
      <c r="M26" s="15"/>
      <c r="N26" s="15"/>
      <c r="O26" s="15"/>
      <c r="P26" s="15"/>
      <c r="Q26" s="15"/>
    </row>
    <row r="27" spans="1:17" s="6" customFormat="1" ht="15" customHeight="1">
      <c r="A27" s="181" t="s">
        <v>93</v>
      </c>
      <c r="B27" s="187" t="s">
        <v>12</v>
      </c>
      <c r="C27" s="181" t="s">
        <v>20</v>
      </c>
      <c r="D27" s="187" t="s">
        <v>54</v>
      </c>
      <c r="E27" s="181" t="s">
        <v>40</v>
      </c>
      <c r="F27" s="181"/>
      <c r="G27" s="181"/>
      <c r="H27" s="181"/>
      <c r="I27" s="15"/>
      <c r="J27" s="15"/>
      <c r="K27" s="15"/>
      <c r="L27" s="15"/>
      <c r="M27" s="15"/>
      <c r="N27" s="15"/>
      <c r="O27" s="15"/>
      <c r="P27" s="15"/>
      <c r="Q27" s="15"/>
    </row>
    <row r="28" spans="1:17" s="6" customFormat="1" ht="15" customHeight="1">
      <c r="A28" s="15">
        <v>0.19700000000000001</v>
      </c>
      <c r="B28" s="15">
        <v>1</v>
      </c>
      <c r="C28" s="15">
        <f>0.978774+0.0102976*A28+ 0.000031634*(A28-27.3674)^2 + 0.00000012023*(A28-27.3674)^3 - 0.0000000028858*(A28-27.3674)^4 + 0.00000000001193*(A28-27.3674)^5</f>
        <v>0.99999487017631594</v>
      </c>
      <c r="D28" s="189">
        <f t="shared" ref="D28:D91" si="0">(C28-B28)/B28*100</f>
        <v>-5.1298236840580103E-4</v>
      </c>
      <c r="E28" s="15">
        <f>ROUND(A28*10*B28,2)</f>
        <v>1.97</v>
      </c>
      <c r="F28" s="15"/>
      <c r="G28" s="15"/>
      <c r="H28" s="15"/>
      <c r="I28" s="15"/>
      <c r="J28" s="15"/>
      <c r="K28" s="15"/>
      <c r="L28" s="15"/>
      <c r="M28" s="15"/>
      <c r="N28" s="15"/>
      <c r="O28" s="15"/>
      <c r="P28" s="15"/>
      <c r="Q28" s="15"/>
    </row>
    <row r="29" spans="1:17" s="6" customFormat="1" ht="15" customHeight="1">
      <c r="A29" s="15">
        <v>0.74299999999999999</v>
      </c>
      <c r="B29" s="15">
        <v>1.0049999999999999</v>
      </c>
      <c r="C29" s="15">
        <f t="shared" ref="C29:C92" si="1">0.978774+0.0102976*A29+ 0.000031634*(A29-27.3674)^2 + 0.00000012023*(A29-27.3674)^3 - 0.0000000028858*(A29-27.3674)^4 + 0.00000000001193*(A29-27.3674)^5</f>
        <v>1.0049703978893911</v>
      </c>
      <c r="D29" s="189">
        <f t="shared" si="0"/>
        <v>-2.9454836426628691E-3</v>
      </c>
      <c r="E29" s="15">
        <f t="shared" ref="E29:E92" si="2">ROUND(A29*10*B29,2)</f>
        <v>7.47</v>
      </c>
      <c r="F29" s="15"/>
      <c r="G29" s="15"/>
      <c r="H29" s="15"/>
      <c r="I29" s="15"/>
      <c r="J29" s="15"/>
      <c r="K29" s="15"/>
      <c r="L29" s="15"/>
      <c r="M29" s="15"/>
      <c r="N29" s="15"/>
      <c r="O29" s="15"/>
      <c r="P29" s="15"/>
      <c r="Q29" s="15"/>
    </row>
    <row r="30" spans="1:17" s="6" customFormat="1" ht="15" customHeight="1">
      <c r="A30" s="15">
        <v>1.2949999999999999</v>
      </c>
      <c r="B30" s="15">
        <v>1.01</v>
      </c>
      <c r="C30" s="15">
        <f t="shared" si="1"/>
        <v>1.010005151864672</v>
      </c>
      <c r="D30" s="189">
        <f t="shared" si="0"/>
        <v>5.1008561108729694E-4</v>
      </c>
      <c r="E30" s="15">
        <f t="shared" si="2"/>
        <v>13.08</v>
      </c>
      <c r="F30" s="15"/>
      <c r="G30" s="15"/>
      <c r="H30" s="15"/>
      <c r="I30" s="15"/>
      <c r="J30" s="15"/>
      <c r="K30" s="15"/>
      <c r="L30" s="15"/>
      <c r="M30" s="15"/>
      <c r="N30" s="15"/>
      <c r="O30" s="15"/>
      <c r="P30" s="15"/>
      <c r="Q30" s="15"/>
    </row>
    <row r="31" spans="1:17" s="6" customFormat="1" ht="15" customHeight="1">
      <c r="A31" s="15">
        <v>1.84</v>
      </c>
      <c r="B31" s="15">
        <v>1.0149999999999999</v>
      </c>
      <c r="C31" s="15">
        <f t="shared" si="1"/>
        <v>1.0149810458924964</v>
      </c>
      <c r="D31" s="189">
        <f t="shared" si="0"/>
        <v>-1.8673997540415328E-3</v>
      </c>
      <c r="E31" s="15">
        <f t="shared" si="2"/>
        <v>18.68</v>
      </c>
      <c r="F31" s="15"/>
      <c r="G31" s="15"/>
      <c r="H31" s="15"/>
      <c r="I31" s="15"/>
      <c r="J31" s="15"/>
      <c r="K31" s="15"/>
      <c r="L31" s="15"/>
      <c r="M31" s="15"/>
      <c r="N31" s="15"/>
      <c r="O31" s="15"/>
      <c r="P31" s="15"/>
      <c r="Q31" s="15"/>
    </row>
    <row r="32" spans="1:17" s="6" customFormat="1" ht="15" customHeight="1">
      <c r="A32" s="15">
        <v>2.38</v>
      </c>
      <c r="B32" s="15">
        <v>1.02</v>
      </c>
      <c r="C32" s="15">
        <f t="shared" si="1"/>
        <v>1.0199166534674464</v>
      </c>
      <c r="D32" s="189">
        <f t="shared" si="0"/>
        <v>-8.1712286817251442E-3</v>
      </c>
      <c r="E32" s="15">
        <f t="shared" si="2"/>
        <v>24.28</v>
      </c>
      <c r="F32" s="15"/>
      <c r="G32" s="15"/>
      <c r="H32" s="15"/>
      <c r="I32" s="15"/>
      <c r="J32" s="15"/>
      <c r="K32" s="15"/>
      <c r="L32" s="15"/>
      <c r="M32" s="15"/>
      <c r="N32" s="15"/>
      <c r="O32" s="15"/>
      <c r="P32" s="15"/>
      <c r="Q32" s="15"/>
    </row>
    <row r="33" spans="1:17" s="6" customFormat="1" ht="15" customHeight="1">
      <c r="A33" s="15">
        <v>2.93</v>
      </c>
      <c r="B33" s="15">
        <v>1.0249999999999999</v>
      </c>
      <c r="C33" s="15">
        <f t="shared" si="1"/>
        <v>1.0249496278480268</v>
      </c>
      <c r="D33" s="189">
        <f t="shared" si="0"/>
        <v>-4.9143562900606352E-3</v>
      </c>
      <c r="E33" s="15">
        <f t="shared" si="2"/>
        <v>30.03</v>
      </c>
      <c r="F33" s="15"/>
      <c r="G33" s="15"/>
      <c r="H33" s="15"/>
      <c r="I33" s="15"/>
      <c r="J33" s="15"/>
      <c r="K33" s="15"/>
      <c r="L33" s="15"/>
      <c r="M33" s="15"/>
      <c r="N33" s="15"/>
      <c r="O33" s="15"/>
      <c r="P33" s="15"/>
      <c r="Q33" s="15"/>
    </row>
    <row r="34" spans="1:17" s="6" customFormat="1" ht="15" customHeight="1">
      <c r="A34" s="15">
        <v>3.48</v>
      </c>
      <c r="B34" s="15">
        <v>1.03</v>
      </c>
      <c r="C34" s="15">
        <f t="shared" si="1"/>
        <v>1.0299890982155091</v>
      </c>
      <c r="D34" s="189">
        <f t="shared" si="0"/>
        <v>-1.0584256787305119E-3</v>
      </c>
      <c r="E34" s="15">
        <f t="shared" si="2"/>
        <v>35.840000000000003</v>
      </c>
      <c r="F34" s="15"/>
      <c r="G34" s="15"/>
      <c r="H34" s="15"/>
      <c r="I34" s="15"/>
      <c r="J34" s="15"/>
      <c r="K34" s="15"/>
      <c r="L34" s="15"/>
      <c r="M34" s="15"/>
      <c r="N34" s="15"/>
      <c r="O34" s="15"/>
      <c r="P34" s="15"/>
      <c r="Q34" s="15"/>
    </row>
    <row r="35" spans="1:17" s="6" customFormat="1" ht="15" customHeight="1">
      <c r="A35" s="15">
        <v>4.03</v>
      </c>
      <c r="B35" s="15">
        <v>1.0349999999999999</v>
      </c>
      <c r="C35" s="15">
        <f t="shared" si="1"/>
        <v>1.0350355325498446</v>
      </c>
      <c r="D35" s="189">
        <f t="shared" si="0"/>
        <v>3.433096603350201E-3</v>
      </c>
      <c r="E35" s="15">
        <f t="shared" si="2"/>
        <v>41.71</v>
      </c>
      <c r="F35" s="15"/>
      <c r="G35" s="15"/>
      <c r="H35" s="15"/>
      <c r="I35" s="15"/>
      <c r="J35" s="15"/>
      <c r="K35" s="15"/>
      <c r="L35" s="15"/>
      <c r="M35" s="15"/>
      <c r="N35" s="15"/>
      <c r="O35" s="15"/>
      <c r="P35" s="15"/>
      <c r="Q35" s="15"/>
    </row>
    <row r="36" spans="1:17" s="6" customFormat="1" ht="15" customHeight="1">
      <c r="A36" s="15">
        <v>4.58</v>
      </c>
      <c r="B36" s="15">
        <v>1.04</v>
      </c>
      <c r="C36" s="15">
        <f t="shared" si="1"/>
        <v>1.0400893893640764</v>
      </c>
      <c r="D36" s="189">
        <f t="shared" si="0"/>
        <v>8.595131161184608E-3</v>
      </c>
      <c r="E36" s="15">
        <f t="shared" si="2"/>
        <v>47.63</v>
      </c>
      <c r="F36" s="15"/>
      <c r="G36" s="15"/>
      <c r="H36" s="15"/>
      <c r="I36" s="15"/>
      <c r="J36" s="15"/>
      <c r="K36" s="15"/>
      <c r="L36" s="15"/>
      <c r="M36" s="15"/>
      <c r="N36" s="15"/>
      <c r="O36" s="15"/>
      <c r="P36" s="15"/>
      <c r="Q36" s="15"/>
    </row>
    <row r="37" spans="1:17" s="6" customFormat="1" ht="15" customHeight="1">
      <c r="A37" s="15">
        <v>5.12</v>
      </c>
      <c r="B37" s="15">
        <v>1.0449999999999999</v>
      </c>
      <c r="C37" s="15">
        <f t="shared" si="1"/>
        <v>1.0450590134847184</v>
      </c>
      <c r="D37" s="189">
        <f t="shared" si="0"/>
        <v>5.6472234180367682E-3</v>
      </c>
      <c r="E37" s="15">
        <f t="shared" si="2"/>
        <v>53.5</v>
      </c>
      <c r="F37" s="15"/>
      <c r="G37" s="15"/>
      <c r="H37" s="15"/>
      <c r="I37" s="15"/>
      <c r="J37" s="15"/>
      <c r="K37" s="15"/>
      <c r="L37" s="15"/>
      <c r="M37" s="15"/>
      <c r="N37" s="15"/>
      <c r="O37" s="15"/>
      <c r="P37" s="15"/>
      <c r="Q37" s="15"/>
    </row>
    <row r="38" spans="1:17" s="6" customFormat="1" ht="15" customHeight="1">
      <c r="A38" s="15">
        <v>5.66</v>
      </c>
      <c r="B38" s="15">
        <v>1.05</v>
      </c>
      <c r="C38" s="15">
        <f t="shared" si="1"/>
        <v>1.0500366419123373</v>
      </c>
      <c r="D38" s="189">
        <f t="shared" si="0"/>
        <v>3.4897059368771146E-3</v>
      </c>
      <c r="E38" s="15">
        <f t="shared" si="2"/>
        <v>59.43</v>
      </c>
      <c r="F38" s="15"/>
      <c r="G38" s="15"/>
      <c r="H38" s="15"/>
      <c r="I38" s="15"/>
      <c r="J38" s="15"/>
      <c r="K38" s="15"/>
      <c r="L38" s="15"/>
      <c r="M38" s="15"/>
      <c r="N38" s="15"/>
      <c r="O38" s="15"/>
      <c r="P38" s="15"/>
      <c r="Q38" s="15"/>
    </row>
    <row r="39" spans="1:17" s="6" customFormat="1" ht="15" customHeight="1">
      <c r="A39" s="15">
        <v>6.2</v>
      </c>
      <c r="B39" s="15">
        <v>1.0549999999999999</v>
      </c>
      <c r="C39" s="15">
        <f t="shared" si="1"/>
        <v>1.0550226823692694</v>
      </c>
      <c r="D39" s="189">
        <f t="shared" si="0"/>
        <v>2.1499876084834085E-3</v>
      </c>
      <c r="E39" s="15">
        <f t="shared" si="2"/>
        <v>65.41</v>
      </c>
      <c r="F39" s="15"/>
      <c r="G39" s="15"/>
      <c r="H39" s="15"/>
      <c r="I39" s="15"/>
      <c r="J39" s="15"/>
      <c r="K39" s="15"/>
      <c r="L39" s="15"/>
      <c r="M39" s="15"/>
      <c r="N39" s="15"/>
      <c r="O39" s="15"/>
      <c r="P39" s="15"/>
      <c r="Q39" s="15"/>
    </row>
    <row r="40" spans="1:17" s="6" customFormat="1" ht="15" customHeight="1">
      <c r="A40" s="15">
        <v>6.74</v>
      </c>
      <c r="B40" s="15">
        <v>1.06</v>
      </c>
      <c r="C40" s="15">
        <f t="shared" si="1"/>
        <v>1.0600175340462683</v>
      </c>
      <c r="D40" s="189">
        <f t="shared" si="0"/>
        <v>1.6541553083257287E-3</v>
      </c>
      <c r="E40" s="15">
        <f t="shared" si="2"/>
        <v>71.44</v>
      </c>
      <c r="F40" s="15"/>
      <c r="G40" s="15"/>
      <c r="H40" s="15"/>
      <c r="I40" s="15"/>
      <c r="J40" s="15"/>
      <c r="K40" s="15"/>
      <c r="L40" s="15"/>
      <c r="M40" s="15"/>
      <c r="N40" s="15"/>
      <c r="O40" s="15"/>
      <c r="P40" s="15"/>
      <c r="Q40" s="15"/>
    </row>
    <row r="41" spans="1:17" s="6" customFormat="1" ht="15" customHeight="1">
      <c r="A41" s="15">
        <v>7.28</v>
      </c>
      <c r="B41" s="15">
        <v>1.0649999999999999</v>
      </c>
      <c r="C41" s="15">
        <f t="shared" si="1"/>
        <v>1.0650215876682365</v>
      </c>
      <c r="D41" s="189">
        <f t="shared" si="0"/>
        <v>2.027011102025049E-3</v>
      </c>
      <c r="E41" s="15">
        <f t="shared" si="2"/>
        <v>77.53</v>
      </c>
      <c r="F41" s="15"/>
      <c r="G41" s="15"/>
      <c r="H41" s="15"/>
      <c r="I41" s="15"/>
      <c r="J41" s="15"/>
      <c r="K41" s="15"/>
      <c r="L41" s="15"/>
      <c r="M41" s="15"/>
      <c r="N41" s="15"/>
      <c r="O41" s="15"/>
      <c r="P41" s="15"/>
      <c r="Q41" s="15"/>
    </row>
    <row r="42" spans="1:17" s="6" customFormat="1" ht="15" customHeight="1">
      <c r="A42" s="15">
        <v>7.82</v>
      </c>
      <c r="B42" s="15">
        <v>1.07</v>
      </c>
      <c r="C42" s="15">
        <f t="shared" si="1"/>
        <v>1.0700352255599592</v>
      </c>
      <c r="D42" s="189">
        <f t="shared" si="0"/>
        <v>3.2921084073983375E-3</v>
      </c>
      <c r="E42" s="15">
        <f t="shared" si="2"/>
        <v>83.67</v>
      </c>
      <c r="F42" s="15"/>
      <c r="G42" s="15"/>
      <c r="H42" s="15"/>
      <c r="I42" s="15"/>
      <c r="J42" s="15"/>
      <c r="K42" s="15"/>
      <c r="L42" s="15"/>
      <c r="M42" s="15"/>
      <c r="N42" s="15"/>
      <c r="O42" s="15"/>
      <c r="P42" s="15"/>
      <c r="Q42" s="15"/>
    </row>
    <row r="43" spans="1:17" s="6" customFormat="1" ht="15" customHeight="1">
      <c r="A43" s="15">
        <v>8.36</v>
      </c>
      <c r="B43" s="15">
        <v>1.075</v>
      </c>
      <c r="C43" s="15">
        <f t="shared" si="1"/>
        <v>1.0750588217118386</v>
      </c>
      <c r="D43" s="189">
        <f t="shared" si="0"/>
        <v>5.4717871477847251E-3</v>
      </c>
      <c r="E43" s="15">
        <f t="shared" si="2"/>
        <v>89.87</v>
      </c>
      <c r="F43" s="15"/>
      <c r="G43" s="15"/>
      <c r="H43" s="15"/>
      <c r="I43" s="15"/>
      <c r="J43" s="15"/>
      <c r="K43" s="15"/>
      <c r="L43" s="15"/>
      <c r="M43" s="15"/>
      <c r="N43" s="15"/>
      <c r="O43" s="15"/>
      <c r="P43" s="15"/>
      <c r="Q43" s="15"/>
    </row>
    <row r="44" spans="1:17" s="6" customFormat="1" ht="15" customHeight="1">
      <c r="A44" s="15">
        <v>8.89</v>
      </c>
      <c r="B44" s="15">
        <v>1.08</v>
      </c>
      <c r="C44" s="15">
        <f t="shared" si="1"/>
        <v>1.0799994251217566</v>
      </c>
      <c r="D44" s="189">
        <f t="shared" si="0"/>
        <v>-5.3229466986423091E-5</v>
      </c>
      <c r="E44" s="15">
        <f t="shared" si="2"/>
        <v>96.01</v>
      </c>
      <c r="F44" s="15"/>
      <c r="G44" s="15"/>
      <c r="H44" s="15"/>
      <c r="I44" s="15"/>
      <c r="J44" s="15"/>
      <c r="K44" s="15"/>
      <c r="L44" s="15"/>
      <c r="M44" s="15"/>
      <c r="N44" s="15"/>
      <c r="O44" s="15"/>
      <c r="P44" s="15"/>
      <c r="Q44" s="15"/>
    </row>
    <row r="45" spans="1:17" s="6" customFormat="1" ht="15" customHeight="1">
      <c r="A45" s="15">
        <v>9.43</v>
      </c>
      <c r="B45" s="15">
        <v>1.085</v>
      </c>
      <c r="C45" s="15">
        <f t="shared" si="1"/>
        <v>1.0850438257506145</v>
      </c>
      <c r="D45" s="189">
        <f t="shared" si="0"/>
        <v>4.0392396879786029E-3</v>
      </c>
      <c r="E45" s="15">
        <f t="shared" si="2"/>
        <v>102.32</v>
      </c>
      <c r="F45" s="15"/>
      <c r="G45" s="15"/>
      <c r="H45" s="15"/>
      <c r="I45" s="15"/>
      <c r="J45" s="15"/>
      <c r="K45" s="15"/>
      <c r="L45" s="15"/>
      <c r="M45" s="15"/>
      <c r="N45" s="15"/>
      <c r="O45" s="15"/>
      <c r="P45" s="15"/>
      <c r="Q45" s="15"/>
    </row>
    <row r="46" spans="1:17" s="6" customFormat="1" ht="15" customHeight="1">
      <c r="A46" s="15">
        <v>9.9600000000000009</v>
      </c>
      <c r="B46" s="15">
        <v>1.0900000000000001</v>
      </c>
      <c r="C46" s="15">
        <f t="shared" si="1"/>
        <v>1.0900055296317062</v>
      </c>
      <c r="D46" s="189">
        <f t="shared" si="0"/>
        <v>5.073056611082982E-4</v>
      </c>
      <c r="E46" s="15">
        <f t="shared" si="2"/>
        <v>108.56</v>
      </c>
      <c r="F46" s="15"/>
      <c r="G46" s="15"/>
      <c r="H46" s="15"/>
      <c r="I46" s="15"/>
      <c r="J46" s="15"/>
      <c r="K46" s="15"/>
      <c r="L46" s="15"/>
      <c r="M46" s="15"/>
      <c r="N46" s="15"/>
      <c r="O46" s="15"/>
      <c r="P46" s="15"/>
      <c r="Q46" s="15"/>
    </row>
    <row r="47" spans="1:17" s="6" customFormat="1" ht="15" customHeight="1">
      <c r="A47" s="15">
        <v>10.49</v>
      </c>
      <c r="B47" s="15">
        <v>1.095</v>
      </c>
      <c r="C47" s="15">
        <f t="shared" si="1"/>
        <v>1.0949781763972681</v>
      </c>
      <c r="D47" s="189">
        <f t="shared" si="0"/>
        <v>-1.9930230805334072E-3</v>
      </c>
      <c r="E47" s="15">
        <f t="shared" si="2"/>
        <v>114.87</v>
      </c>
      <c r="F47" s="15"/>
      <c r="G47" s="15"/>
      <c r="H47" s="15"/>
      <c r="I47" s="15"/>
      <c r="J47" s="15"/>
      <c r="K47" s="15"/>
      <c r="L47" s="15"/>
      <c r="M47" s="15"/>
      <c r="N47" s="15"/>
      <c r="O47" s="15"/>
      <c r="P47" s="15"/>
      <c r="Q47" s="15"/>
    </row>
    <row r="48" spans="1:17" s="6" customFormat="1" ht="15" customHeight="1">
      <c r="A48" s="15">
        <v>11.03</v>
      </c>
      <c r="B48" s="15">
        <v>1.1000000000000001</v>
      </c>
      <c r="C48" s="15">
        <f t="shared" si="1"/>
        <v>1.1000562276897716</v>
      </c>
      <c r="D48" s="189">
        <f t="shared" si="0"/>
        <v>5.111608161048861E-3</v>
      </c>
      <c r="E48" s="15">
        <f t="shared" si="2"/>
        <v>121.33</v>
      </c>
      <c r="F48" s="15"/>
      <c r="G48" s="15"/>
      <c r="H48" s="15"/>
      <c r="I48" s="15"/>
      <c r="J48" s="15"/>
      <c r="K48" s="15"/>
      <c r="L48" s="15"/>
      <c r="M48" s="15"/>
      <c r="N48" s="15"/>
      <c r="O48" s="15"/>
      <c r="P48" s="15"/>
      <c r="Q48" s="15"/>
    </row>
    <row r="49" spans="1:17" s="6" customFormat="1" ht="15" customHeight="1">
      <c r="A49" s="15">
        <v>11.56</v>
      </c>
      <c r="B49" s="15">
        <v>1.105</v>
      </c>
      <c r="C49" s="15">
        <f t="shared" si="1"/>
        <v>1.1050519204336775</v>
      </c>
      <c r="D49" s="189">
        <f t="shared" si="0"/>
        <v>4.6986817807711688E-3</v>
      </c>
      <c r="E49" s="15">
        <f t="shared" si="2"/>
        <v>127.74</v>
      </c>
      <c r="F49" s="15"/>
      <c r="G49" s="15"/>
      <c r="H49" s="15"/>
      <c r="I49" s="15"/>
      <c r="J49" s="15"/>
      <c r="K49" s="15"/>
      <c r="L49" s="15"/>
      <c r="M49" s="15"/>
      <c r="N49" s="15"/>
      <c r="O49" s="15"/>
      <c r="P49" s="15"/>
      <c r="Q49" s="15"/>
    </row>
    <row r="50" spans="1:17" s="6" customFormat="1" ht="15" customHeight="1">
      <c r="A50" s="15">
        <v>12.08</v>
      </c>
      <c r="B50" s="15">
        <v>1.1100000000000001</v>
      </c>
      <c r="C50" s="15">
        <f t="shared" si="1"/>
        <v>1.1099648919752427</v>
      </c>
      <c r="D50" s="189">
        <f t="shared" si="0"/>
        <v>-3.1628851132764627E-3</v>
      </c>
      <c r="E50" s="15">
        <f t="shared" si="2"/>
        <v>134.09</v>
      </c>
      <c r="F50" s="15"/>
      <c r="G50" s="15"/>
      <c r="H50" s="15"/>
      <c r="I50" s="15"/>
      <c r="J50" s="15"/>
      <c r="K50" s="15"/>
      <c r="L50" s="15"/>
      <c r="M50" s="15"/>
      <c r="N50" s="15"/>
      <c r="O50" s="15"/>
      <c r="P50" s="15"/>
      <c r="Q50" s="15"/>
    </row>
    <row r="51" spans="1:17" s="6" customFormat="1" ht="15" customHeight="1">
      <c r="A51" s="15">
        <v>12.61</v>
      </c>
      <c r="B51" s="15">
        <v>1.115</v>
      </c>
      <c r="C51" s="15">
        <f t="shared" si="1"/>
        <v>1.1149843916358411</v>
      </c>
      <c r="D51" s="189">
        <f t="shared" si="0"/>
        <v>-1.3998532877960111E-3</v>
      </c>
      <c r="E51" s="15">
        <f t="shared" si="2"/>
        <v>140.6</v>
      </c>
      <c r="F51" s="15"/>
      <c r="G51" s="15"/>
      <c r="H51" s="15"/>
      <c r="I51" s="15"/>
      <c r="J51" s="15"/>
      <c r="K51" s="15"/>
      <c r="L51" s="15"/>
      <c r="M51" s="15"/>
      <c r="N51" s="15"/>
      <c r="O51" s="15"/>
      <c r="P51" s="15"/>
      <c r="Q51" s="15"/>
    </row>
    <row r="52" spans="1:17" s="6" customFormat="1" ht="15" customHeight="1">
      <c r="A52" s="15">
        <v>13.14</v>
      </c>
      <c r="B52" s="15">
        <v>1.1200000000000001</v>
      </c>
      <c r="C52" s="15">
        <f t="shared" si="1"/>
        <v>1.1200163384517174</v>
      </c>
      <c r="D52" s="189">
        <f t="shared" si="0"/>
        <v>1.4587903319048957E-3</v>
      </c>
      <c r="E52" s="15">
        <f t="shared" si="2"/>
        <v>147.16999999999999</v>
      </c>
      <c r="F52" s="15"/>
      <c r="G52" s="15"/>
      <c r="H52" s="15"/>
      <c r="I52" s="15"/>
      <c r="J52" s="15"/>
      <c r="K52" s="15"/>
      <c r="L52" s="15"/>
      <c r="M52" s="15"/>
      <c r="N52" s="15"/>
      <c r="O52" s="15"/>
      <c r="P52" s="15"/>
      <c r="Q52" s="15"/>
    </row>
    <row r="53" spans="1:17" s="6" customFormat="1" ht="15" customHeight="1">
      <c r="A53" s="15">
        <v>13.66</v>
      </c>
      <c r="B53" s="15">
        <v>1.125</v>
      </c>
      <c r="C53" s="15">
        <f t="shared" si="1"/>
        <v>1.1249657096596064</v>
      </c>
      <c r="D53" s="189">
        <f t="shared" si="0"/>
        <v>-3.0480302572084067E-3</v>
      </c>
      <c r="E53" s="15">
        <f t="shared" si="2"/>
        <v>153.68</v>
      </c>
      <c r="F53" s="15"/>
      <c r="G53" s="15"/>
      <c r="H53" s="15"/>
      <c r="I53" s="15"/>
      <c r="J53" s="15"/>
      <c r="K53" s="15"/>
      <c r="L53" s="15"/>
      <c r="M53" s="15"/>
      <c r="N53" s="15"/>
      <c r="O53" s="15"/>
      <c r="P53" s="15"/>
      <c r="Q53" s="15"/>
    </row>
    <row r="54" spans="1:17" s="6" customFormat="1" ht="15" customHeight="1">
      <c r="A54" s="15">
        <v>14.19</v>
      </c>
      <c r="B54" s="15">
        <v>1.1299999999999999</v>
      </c>
      <c r="C54" s="15">
        <f t="shared" si="1"/>
        <v>1.1300231336400004</v>
      </c>
      <c r="D54" s="189">
        <f t="shared" si="0"/>
        <v>2.0472247788058014E-3</v>
      </c>
      <c r="E54" s="15">
        <f t="shared" si="2"/>
        <v>160.35</v>
      </c>
      <c r="F54" s="15"/>
      <c r="G54" s="15"/>
      <c r="H54" s="15"/>
      <c r="I54" s="15"/>
      <c r="J54" s="15"/>
      <c r="K54" s="15"/>
      <c r="L54" s="15"/>
      <c r="M54" s="15"/>
      <c r="N54" s="15"/>
      <c r="O54" s="15"/>
      <c r="P54" s="15"/>
      <c r="Q54" s="15"/>
    </row>
    <row r="55" spans="1:17" s="6" customFormat="1" ht="15" customHeight="1">
      <c r="A55" s="15">
        <v>14.705</v>
      </c>
      <c r="B55" s="15">
        <v>1.135</v>
      </c>
      <c r="C55" s="15">
        <f t="shared" si="1"/>
        <v>1.1349501217871341</v>
      </c>
      <c r="D55" s="189">
        <f t="shared" si="0"/>
        <v>-4.3945561996431969E-3</v>
      </c>
      <c r="E55" s="15">
        <f t="shared" si="2"/>
        <v>166.9</v>
      </c>
      <c r="F55" s="15"/>
      <c r="G55" s="15"/>
      <c r="H55" s="15"/>
      <c r="I55" s="15"/>
      <c r="J55" s="15"/>
      <c r="K55" s="15"/>
      <c r="L55" s="15"/>
      <c r="M55" s="15"/>
      <c r="N55" s="15"/>
      <c r="O55" s="15"/>
      <c r="P55" s="15"/>
      <c r="Q55" s="15"/>
    </row>
    <row r="56" spans="1:17" s="6" customFormat="1" ht="15" customHeight="1">
      <c r="A56" s="15">
        <v>15.22</v>
      </c>
      <c r="B56" s="15">
        <v>1.1399999999999999</v>
      </c>
      <c r="C56" s="15">
        <f t="shared" si="1"/>
        <v>1.1398898658950818</v>
      </c>
      <c r="D56" s="189">
        <f t="shared" si="0"/>
        <v>-9.6608863963257643E-3</v>
      </c>
      <c r="E56" s="15">
        <f t="shared" si="2"/>
        <v>173.51</v>
      </c>
      <c r="F56" s="15"/>
      <c r="G56" s="15"/>
      <c r="H56" s="15"/>
      <c r="I56" s="15"/>
      <c r="J56" s="15"/>
      <c r="K56" s="15"/>
      <c r="L56" s="15"/>
      <c r="M56" s="15"/>
      <c r="N56" s="15"/>
      <c r="O56" s="15"/>
      <c r="P56" s="15"/>
      <c r="Q56" s="15"/>
    </row>
    <row r="57" spans="1:17" s="6" customFormat="1" ht="15" customHeight="1">
      <c r="A57" s="15">
        <v>15.74</v>
      </c>
      <c r="B57" s="15">
        <v>1.145</v>
      </c>
      <c r="C57" s="15">
        <f t="shared" si="1"/>
        <v>1.1448907460675746</v>
      </c>
      <c r="D57" s="189">
        <f t="shared" si="0"/>
        <v>-9.5418281594275983E-3</v>
      </c>
      <c r="E57" s="15">
        <f t="shared" si="2"/>
        <v>180.22</v>
      </c>
      <c r="F57" s="15"/>
      <c r="G57" s="15"/>
      <c r="H57" s="15"/>
      <c r="I57" s="15"/>
      <c r="J57" s="15"/>
      <c r="K57" s="15"/>
      <c r="L57" s="15"/>
      <c r="M57" s="15"/>
      <c r="N57" s="15"/>
      <c r="O57" s="15"/>
      <c r="P57" s="15"/>
      <c r="Q57" s="15"/>
    </row>
    <row r="58" spans="1:17" s="6" customFormat="1" ht="15" customHeight="1">
      <c r="A58" s="15">
        <v>16.260000000000002</v>
      </c>
      <c r="B58" s="15">
        <v>1.1499999999999999</v>
      </c>
      <c r="C58" s="15">
        <f t="shared" si="1"/>
        <v>1.1499050979512258</v>
      </c>
      <c r="D58" s="189">
        <f t="shared" si="0"/>
        <v>-8.2523520673181919E-3</v>
      </c>
      <c r="E58" s="15">
        <f t="shared" si="2"/>
        <v>186.99</v>
      </c>
      <c r="F58" s="15"/>
      <c r="G58" s="15"/>
      <c r="H58" s="15"/>
      <c r="I58" s="15"/>
      <c r="J58" s="15"/>
      <c r="K58" s="15"/>
      <c r="L58" s="15"/>
      <c r="M58" s="15"/>
      <c r="N58" s="15"/>
      <c r="O58" s="15"/>
      <c r="P58" s="15"/>
      <c r="Q58" s="15"/>
    </row>
    <row r="59" spans="1:17" s="6" customFormat="1" ht="15" customHeight="1">
      <c r="A59" s="15">
        <v>16.78</v>
      </c>
      <c r="B59" s="15">
        <v>1.155</v>
      </c>
      <c r="C59" s="15">
        <f t="shared" si="1"/>
        <v>1.1549331466903074</v>
      </c>
      <c r="D59" s="189">
        <f t="shared" si="0"/>
        <v>-5.7881653413491552E-3</v>
      </c>
      <c r="E59" s="15">
        <f t="shared" si="2"/>
        <v>193.81</v>
      </c>
      <c r="F59" s="15"/>
      <c r="G59" s="15"/>
      <c r="H59" s="15"/>
      <c r="I59" s="15"/>
      <c r="J59" s="15"/>
      <c r="K59" s="15"/>
      <c r="L59" s="15"/>
      <c r="M59" s="15"/>
      <c r="N59" s="15"/>
      <c r="O59" s="15"/>
      <c r="P59" s="15"/>
      <c r="Q59" s="15"/>
    </row>
    <row r="60" spans="1:17" s="6" customFormat="1" ht="15" customHeight="1">
      <c r="A60" s="15">
        <v>17.29</v>
      </c>
      <c r="B60" s="15">
        <v>1.1599999999999999</v>
      </c>
      <c r="C60" s="15">
        <f t="shared" si="1"/>
        <v>1.159878017779741</v>
      </c>
      <c r="D60" s="189">
        <f t="shared" si="0"/>
        <v>-1.05157086430123E-2</v>
      </c>
      <c r="E60" s="15">
        <f t="shared" si="2"/>
        <v>200.56</v>
      </c>
      <c r="F60" s="15"/>
      <c r="G60" s="15"/>
      <c r="H60" s="15"/>
      <c r="I60" s="15"/>
      <c r="J60" s="15"/>
      <c r="K60" s="15"/>
      <c r="L60" s="15"/>
      <c r="M60" s="15"/>
      <c r="N60" s="15"/>
      <c r="O60" s="15"/>
      <c r="P60" s="15"/>
      <c r="Q60" s="15"/>
    </row>
    <row r="61" spans="1:17" s="6" customFormat="1" ht="15" customHeight="1">
      <c r="A61" s="15">
        <v>17.809999999999999</v>
      </c>
      <c r="B61" s="15">
        <v>1.165</v>
      </c>
      <c r="C61" s="15">
        <f t="shared" si="1"/>
        <v>1.1649338371400888</v>
      </c>
      <c r="D61" s="189">
        <f t="shared" si="0"/>
        <v>-5.6792154430243824E-3</v>
      </c>
      <c r="E61" s="15">
        <f t="shared" si="2"/>
        <v>207.49</v>
      </c>
      <c r="F61" s="15"/>
      <c r="G61" s="15"/>
      <c r="H61" s="15"/>
      <c r="I61" s="15"/>
      <c r="J61" s="15"/>
      <c r="K61" s="15"/>
      <c r="L61" s="15"/>
      <c r="M61" s="15"/>
      <c r="N61" s="15"/>
      <c r="O61" s="15"/>
      <c r="P61" s="15"/>
      <c r="Q61" s="15"/>
    </row>
    <row r="62" spans="1:17" s="6" customFormat="1" ht="15" customHeight="1">
      <c r="A62" s="15">
        <v>18.32</v>
      </c>
      <c r="B62" s="15">
        <v>1.17</v>
      </c>
      <c r="C62" s="15">
        <f t="shared" si="1"/>
        <v>1.1699063484251071</v>
      </c>
      <c r="D62" s="189">
        <f t="shared" si="0"/>
        <v>-8.0044081104981152E-3</v>
      </c>
      <c r="E62" s="15">
        <f t="shared" si="2"/>
        <v>214.34</v>
      </c>
      <c r="F62" s="15"/>
      <c r="G62" s="15"/>
      <c r="H62" s="15"/>
      <c r="I62" s="15"/>
      <c r="J62" s="15"/>
      <c r="K62" s="15"/>
      <c r="L62" s="15"/>
      <c r="M62" s="15"/>
      <c r="N62" s="15"/>
      <c r="O62" s="15"/>
      <c r="P62" s="15"/>
      <c r="Q62" s="15"/>
    </row>
    <row r="63" spans="1:17" s="6" customFormat="1" ht="15" customHeight="1">
      <c r="A63" s="15">
        <v>18.84</v>
      </c>
      <c r="B63" s="15">
        <v>1.175</v>
      </c>
      <c r="C63" s="15">
        <f t="shared" si="1"/>
        <v>1.1749907496111951</v>
      </c>
      <c r="D63" s="189">
        <f t="shared" si="0"/>
        <v>-7.8726713233607528E-4</v>
      </c>
      <c r="E63" s="15">
        <f t="shared" si="2"/>
        <v>221.37</v>
      </c>
      <c r="F63" s="15"/>
      <c r="G63" s="15"/>
      <c r="H63" s="15"/>
      <c r="I63" s="15"/>
      <c r="J63" s="15"/>
      <c r="K63" s="15"/>
      <c r="L63" s="15"/>
      <c r="M63" s="15"/>
      <c r="N63" s="15"/>
      <c r="O63" s="15"/>
      <c r="P63" s="15"/>
      <c r="Q63" s="15"/>
    </row>
    <row r="64" spans="1:17" s="6" customFormat="1" ht="15" customHeight="1">
      <c r="A64" s="15">
        <v>19.350000000000001</v>
      </c>
      <c r="B64" s="15">
        <v>1.18</v>
      </c>
      <c r="C64" s="15">
        <f t="shared" si="1"/>
        <v>1.1799916735835703</v>
      </c>
      <c r="D64" s="189">
        <f t="shared" si="0"/>
        <v>-7.056285109891075E-4</v>
      </c>
      <c r="E64" s="15">
        <f t="shared" si="2"/>
        <v>228.33</v>
      </c>
      <c r="F64" s="15"/>
      <c r="G64" s="15"/>
      <c r="H64" s="15"/>
      <c r="I64" s="15"/>
      <c r="J64" s="15"/>
      <c r="K64" s="15"/>
      <c r="L64" s="15"/>
      <c r="M64" s="15"/>
      <c r="N64" s="15"/>
      <c r="O64" s="15"/>
      <c r="P64" s="15"/>
      <c r="Q64" s="15"/>
    </row>
    <row r="65" spans="1:17" s="6" customFormat="1" ht="15" customHeight="1">
      <c r="A65" s="15">
        <v>19.86</v>
      </c>
      <c r="B65" s="15">
        <v>1.1850000000000001</v>
      </c>
      <c r="C65" s="15">
        <f t="shared" si="1"/>
        <v>1.1850069378443724</v>
      </c>
      <c r="D65" s="189">
        <f t="shared" si="0"/>
        <v>5.8547209893117865E-4</v>
      </c>
      <c r="E65" s="15">
        <f t="shared" si="2"/>
        <v>235.34</v>
      </c>
      <c r="F65" s="15"/>
      <c r="G65" s="15"/>
      <c r="H65" s="15"/>
      <c r="I65" s="15"/>
      <c r="J65" s="15"/>
      <c r="K65" s="15"/>
      <c r="L65" s="15"/>
      <c r="M65" s="15"/>
      <c r="N65" s="15"/>
      <c r="O65" s="15"/>
      <c r="P65" s="15"/>
      <c r="Q65" s="15"/>
    </row>
    <row r="66" spans="1:17" s="6" customFormat="1" ht="15" customHeight="1">
      <c r="A66" s="15">
        <v>20.37</v>
      </c>
      <c r="B66" s="15">
        <v>1.19</v>
      </c>
      <c r="C66" s="15">
        <f t="shared" si="1"/>
        <v>1.1900367151283624</v>
      </c>
      <c r="D66" s="189">
        <f t="shared" si="0"/>
        <v>3.0853049044077545E-3</v>
      </c>
      <c r="E66" s="15">
        <f t="shared" si="2"/>
        <v>242.4</v>
      </c>
      <c r="F66" s="15"/>
      <c r="G66" s="15"/>
      <c r="H66" s="15"/>
      <c r="I66" s="15"/>
      <c r="J66" s="15"/>
      <c r="K66" s="15"/>
      <c r="L66" s="15"/>
      <c r="M66" s="15"/>
      <c r="N66" s="15"/>
      <c r="O66" s="15"/>
      <c r="P66" s="15"/>
      <c r="Q66" s="15"/>
    </row>
    <row r="67" spans="1:17" s="6" customFormat="1" ht="15" customHeight="1">
      <c r="A67" s="15">
        <v>20.88</v>
      </c>
      <c r="B67" s="15">
        <v>1.1950000000000001</v>
      </c>
      <c r="C67" s="15">
        <f t="shared" si="1"/>
        <v>1.1950811727576809</v>
      </c>
      <c r="D67" s="189">
        <f t="shared" si="0"/>
        <v>6.7926993875167532E-3</v>
      </c>
      <c r="E67" s="15">
        <f t="shared" si="2"/>
        <v>249.52</v>
      </c>
      <c r="F67" s="15"/>
      <c r="G67" s="15"/>
      <c r="H67" s="15"/>
      <c r="I67" s="15"/>
      <c r="J67" s="15"/>
      <c r="K67" s="15"/>
      <c r="L67" s="15"/>
      <c r="M67" s="15"/>
      <c r="N67" s="15"/>
      <c r="O67" s="15"/>
      <c r="P67" s="15"/>
      <c r="Q67" s="15"/>
    </row>
    <row r="68" spans="1:17" s="6" customFormat="1" ht="15" customHeight="1">
      <c r="A68" s="15">
        <v>21.38</v>
      </c>
      <c r="B68" s="15">
        <v>1.2</v>
      </c>
      <c r="C68" s="15">
        <f t="shared" si="1"/>
        <v>1.2000411270697089</v>
      </c>
      <c r="D68" s="189">
        <f t="shared" si="0"/>
        <v>3.4272558090779155E-3</v>
      </c>
      <c r="E68" s="15">
        <f t="shared" si="2"/>
        <v>256.56</v>
      </c>
      <c r="F68" s="15"/>
      <c r="G68" s="15"/>
      <c r="H68" s="15"/>
      <c r="I68" s="15"/>
      <c r="J68" s="15"/>
      <c r="K68" s="15"/>
      <c r="L68" s="15"/>
      <c r="M68" s="15"/>
      <c r="N68" s="15"/>
      <c r="O68" s="15"/>
      <c r="P68" s="15"/>
      <c r="Q68" s="15"/>
    </row>
    <row r="69" spans="1:17" s="6" customFormat="1" ht="15" customHeight="1">
      <c r="A69" s="15">
        <v>21.88</v>
      </c>
      <c r="B69" s="15">
        <v>1.2050000000000001</v>
      </c>
      <c r="C69" s="15">
        <f t="shared" si="1"/>
        <v>1.2050154950165417</v>
      </c>
      <c r="D69" s="189">
        <f t="shared" si="0"/>
        <v>1.2858934889322352E-3</v>
      </c>
      <c r="E69" s="15">
        <f t="shared" si="2"/>
        <v>263.64999999999998</v>
      </c>
      <c r="F69" s="15"/>
      <c r="G69" s="15"/>
      <c r="H69" s="15"/>
      <c r="I69" s="15"/>
      <c r="J69" s="15"/>
      <c r="K69" s="15"/>
      <c r="L69" s="15"/>
      <c r="M69" s="15"/>
      <c r="N69" s="15"/>
      <c r="O69" s="15"/>
      <c r="P69" s="15"/>
      <c r="Q69" s="15"/>
    </row>
    <row r="70" spans="1:17" s="6" customFormat="1" ht="15" customHeight="1">
      <c r="A70" s="15">
        <v>22.38</v>
      </c>
      <c r="B70" s="15">
        <v>1.21</v>
      </c>
      <c r="C70" s="15">
        <f t="shared" si="1"/>
        <v>1.2100044193925539</v>
      </c>
      <c r="D70" s="189">
        <f t="shared" si="0"/>
        <v>3.6523905404227684E-4</v>
      </c>
      <c r="E70" s="15">
        <f t="shared" si="2"/>
        <v>270.8</v>
      </c>
      <c r="F70" s="15"/>
      <c r="G70" s="15"/>
      <c r="H70" s="15"/>
      <c r="I70" s="15"/>
      <c r="J70" s="15"/>
      <c r="K70" s="15"/>
      <c r="L70" s="15"/>
      <c r="M70" s="15"/>
      <c r="N70" s="15"/>
      <c r="O70" s="15"/>
      <c r="P70" s="15"/>
      <c r="Q70" s="15"/>
    </row>
    <row r="71" spans="1:17" s="6" customFormat="1" ht="15" customHeight="1">
      <c r="A71" s="15">
        <v>22.88</v>
      </c>
      <c r="B71" s="15">
        <v>1.2149999999999901</v>
      </c>
      <c r="C71" s="15">
        <f t="shared" si="1"/>
        <v>1.215008038172436</v>
      </c>
      <c r="D71" s="189">
        <f t="shared" si="0"/>
        <v>6.6157797908468843E-4</v>
      </c>
      <c r="E71" s="15">
        <f t="shared" si="2"/>
        <v>277.99</v>
      </c>
      <c r="F71" s="15"/>
      <c r="G71" s="15"/>
      <c r="H71" s="15"/>
      <c r="I71" s="15"/>
      <c r="J71" s="15"/>
      <c r="K71" s="15"/>
      <c r="L71" s="15"/>
      <c r="M71" s="15"/>
      <c r="N71" s="15"/>
      <c r="O71" s="15"/>
      <c r="P71" s="15"/>
      <c r="Q71" s="15"/>
    </row>
    <row r="72" spans="1:17" s="6" customFormat="1" ht="15" customHeight="1">
      <c r="A72" s="15">
        <v>23.38</v>
      </c>
      <c r="B72" s="15">
        <v>1.22</v>
      </c>
      <c r="C72" s="15">
        <f t="shared" si="1"/>
        <v>1.220026484555931</v>
      </c>
      <c r="D72" s="189">
        <f t="shared" si="0"/>
        <v>2.1708652402472727E-3</v>
      </c>
      <c r="E72" s="15">
        <f t="shared" si="2"/>
        <v>285.24</v>
      </c>
      <c r="F72" s="15"/>
      <c r="G72" s="15"/>
      <c r="H72" s="15"/>
      <c r="I72" s="15"/>
      <c r="J72" s="15"/>
      <c r="K72" s="15"/>
      <c r="L72" s="15"/>
      <c r="M72" s="15"/>
      <c r="N72" s="15"/>
      <c r="O72" s="15"/>
      <c r="P72" s="15"/>
      <c r="Q72" s="15"/>
    </row>
    <row r="73" spans="1:17" s="6" customFormat="1" ht="15" customHeight="1">
      <c r="A73" s="15">
        <v>23.87</v>
      </c>
      <c r="B73" s="15">
        <v>1.2249999999999901</v>
      </c>
      <c r="C73" s="15">
        <f t="shared" si="1"/>
        <v>1.224959071585602</v>
      </c>
      <c r="D73" s="189">
        <f t="shared" si="0"/>
        <v>-3.3410950520877856E-3</v>
      </c>
      <c r="E73" s="15">
        <f t="shared" si="2"/>
        <v>292.41000000000003</v>
      </c>
      <c r="F73" s="15"/>
      <c r="G73" s="15"/>
      <c r="H73" s="15"/>
      <c r="I73" s="15"/>
      <c r="J73" s="15"/>
      <c r="K73" s="15"/>
      <c r="L73" s="15"/>
      <c r="M73" s="15"/>
      <c r="N73" s="15"/>
      <c r="O73" s="15"/>
      <c r="P73" s="15"/>
      <c r="Q73" s="15"/>
    </row>
    <row r="74" spans="1:17" s="6" customFormat="1" ht="15" customHeight="1">
      <c r="A74" s="15">
        <v>24.37</v>
      </c>
      <c r="B74" s="15">
        <v>1.23</v>
      </c>
      <c r="C74" s="15">
        <f t="shared" si="1"/>
        <v>1.2300072511193096</v>
      </c>
      <c r="D74" s="189">
        <f t="shared" si="0"/>
        <v>5.8952189509424067E-4</v>
      </c>
      <c r="E74" s="15">
        <f t="shared" si="2"/>
        <v>299.75</v>
      </c>
      <c r="F74" s="15"/>
      <c r="G74" s="15"/>
      <c r="H74" s="15"/>
      <c r="I74" s="15"/>
      <c r="J74" s="15"/>
      <c r="K74" s="15"/>
      <c r="L74" s="15"/>
      <c r="M74" s="15"/>
      <c r="N74" s="15"/>
      <c r="O74" s="15"/>
      <c r="P74" s="15"/>
      <c r="Q74" s="15"/>
    </row>
    <row r="75" spans="1:17" s="6" customFormat="1" ht="15" customHeight="1">
      <c r="A75" s="15">
        <v>24.86</v>
      </c>
      <c r="B75" s="15">
        <v>1.2349999999999901</v>
      </c>
      <c r="C75" s="15">
        <f t="shared" si="1"/>
        <v>1.2349692101156216</v>
      </c>
      <c r="D75" s="189">
        <f t="shared" si="0"/>
        <v>-2.4931080460367729E-3</v>
      </c>
      <c r="E75" s="15">
        <f t="shared" si="2"/>
        <v>307.02</v>
      </c>
      <c r="F75" s="15"/>
      <c r="G75" s="15"/>
      <c r="H75" s="15"/>
      <c r="I75" s="15"/>
      <c r="J75" s="15"/>
      <c r="K75" s="15"/>
      <c r="L75" s="15"/>
      <c r="M75" s="15"/>
      <c r="N75" s="15"/>
      <c r="O75" s="15"/>
      <c r="P75" s="15"/>
      <c r="Q75" s="15"/>
    </row>
    <row r="76" spans="1:17" s="6" customFormat="1" ht="15" customHeight="1">
      <c r="A76" s="15">
        <v>25.36</v>
      </c>
      <c r="B76" s="15">
        <v>1.23999999999999</v>
      </c>
      <c r="C76" s="15">
        <f t="shared" si="1"/>
        <v>1.2400475902938679</v>
      </c>
      <c r="D76" s="189">
        <f t="shared" si="0"/>
        <v>3.8379269256377927E-3</v>
      </c>
      <c r="E76" s="15">
        <f t="shared" si="2"/>
        <v>314.45999999999998</v>
      </c>
      <c r="F76" s="15"/>
      <c r="G76" s="15"/>
      <c r="H76" s="15"/>
      <c r="I76" s="15"/>
      <c r="J76" s="15"/>
      <c r="K76" s="15"/>
      <c r="L76" s="15"/>
      <c r="M76" s="15"/>
      <c r="N76" s="15"/>
      <c r="O76" s="15"/>
      <c r="P76" s="15"/>
      <c r="Q76" s="15"/>
    </row>
    <row r="77" spans="1:17" s="6" customFormat="1" ht="15" customHeight="1">
      <c r="A77" s="15">
        <v>25.85</v>
      </c>
      <c r="B77" s="15">
        <v>1.2449999999999899</v>
      </c>
      <c r="C77" s="15">
        <f t="shared" si="1"/>
        <v>1.2450393619155147</v>
      </c>
      <c r="D77" s="189">
        <f t="shared" si="0"/>
        <v>3.1615996405448157E-3</v>
      </c>
      <c r="E77" s="15">
        <f t="shared" si="2"/>
        <v>321.83</v>
      </c>
      <c r="F77" s="15"/>
      <c r="G77" s="15"/>
      <c r="H77" s="15"/>
      <c r="I77" s="15"/>
      <c r="J77" s="15"/>
      <c r="K77" s="15"/>
      <c r="L77" s="15"/>
      <c r="M77" s="15"/>
      <c r="N77" s="15"/>
      <c r="O77" s="15"/>
      <c r="P77" s="15"/>
      <c r="Q77" s="15"/>
    </row>
    <row r="78" spans="1:17" s="6" customFormat="1" ht="15" customHeight="1">
      <c r="A78" s="15">
        <v>26.34</v>
      </c>
      <c r="B78" s="15">
        <v>1.25</v>
      </c>
      <c r="C78" s="15">
        <f t="shared" si="1"/>
        <v>1.2500460416775927</v>
      </c>
      <c r="D78" s="189">
        <f t="shared" si="0"/>
        <v>3.6833342074160669E-3</v>
      </c>
      <c r="E78" s="15">
        <f t="shared" si="2"/>
        <v>329.25</v>
      </c>
      <c r="F78" s="15"/>
      <c r="G78" s="15"/>
      <c r="H78" s="15"/>
      <c r="I78" s="15"/>
      <c r="J78" s="15"/>
      <c r="K78" s="15"/>
      <c r="L78" s="15"/>
      <c r="M78" s="15"/>
      <c r="N78" s="15"/>
      <c r="O78" s="15"/>
      <c r="P78" s="15"/>
      <c r="Q78" s="15"/>
    </row>
    <row r="79" spans="1:17" s="6" customFormat="1" ht="15" customHeight="1">
      <c r="A79" s="15">
        <v>26.83</v>
      </c>
      <c r="B79" s="15">
        <v>1.2549999999999999</v>
      </c>
      <c r="C79" s="15">
        <f t="shared" si="1"/>
        <v>1.2550677249589994</v>
      </c>
      <c r="D79" s="189">
        <f t="shared" si="0"/>
        <v>5.3964110756603732E-3</v>
      </c>
      <c r="E79" s="15">
        <f t="shared" si="2"/>
        <v>336.72</v>
      </c>
      <c r="F79" s="15"/>
      <c r="G79" s="15"/>
      <c r="H79" s="15"/>
      <c r="I79" s="15"/>
      <c r="J79" s="15"/>
      <c r="K79" s="15"/>
      <c r="L79" s="15"/>
      <c r="M79" s="15"/>
      <c r="N79" s="15"/>
      <c r="O79" s="15"/>
      <c r="P79" s="15"/>
      <c r="Q79" s="15"/>
    </row>
    <row r="80" spans="1:17" s="6" customFormat="1" ht="15" customHeight="1">
      <c r="A80" s="15">
        <v>27.32</v>
      </c>
      <c r="B80" s="15">
        <v>1.25999999999999</v>
      </c>
      <c r="C80" s="15">
        <f t="shared" si="1"/>
        <v>1.2601045030611873</v>
      </c>
      <c r="D80" s="189">
        <f t="shared" si="0"/>
        <v>8.2938937458133591E-3</v>
      </c>
      <c r="E80" s="15">
        <f t="shared" si="2"/>
        <v>344.23</v>
      </c>
      <c r="F80" s="15"/>
      <c r="G80" s="15"/>
      <c r="H80" s="15"/>
      <c r="I80" s="15"/>
      <c r="J80" s="15"/>
      <c r="K80" s="15"/>
      <c r="L80" s="15"/>
      <c r="M80" s="15"/>
      <c r="N80" s="15"/>
      <c r="O80" s="15"/>
      <c r="P80" s="15"/>
      <c r="Q80" s="15"/>
    </row>
    <row r="81" spans="1:17" s="6" customFormat="1" ht="15" customHeight="1">
      <c r="A81" s="15">
        <v>27.8</v>
      </c>
      <c r="B81" s="15">
        <v>1.2649999999999899</v>
      </c>
      <c r="C81" s="15">
        <f t="shared" si="1"/>
        <v>1.2650532097067584</v>
      </c>
      <c r="D81" s="189">
        <f t="shared" si="0"/>
        <v>4.2063009303143087E-3</v>
      </c>
      <c r="E81" s="15">
        <f t="shared" si="2"/>
        <v>351.67</v>
      </c>
      <c r="F81" s="15"/>
      <c r="G81" s="15"/>
      <c r="H81" s="15"/>
      <c r="I81" s="15"/>
      <c r="J81" s="15"/>
      <c r="K81" s="15"/>
      <c r="L81" s="15"/>
      <c r="M81" s="15"/>
      <c r="N81" s="15"/>
      <c r="O81" s="15"/>
      <c r="P81" s="15"/>
      <c r="Q81" s="15"/>
    </row>
    <row r="82" spans="1:17" s="6" customFormat="1" ht="15" customHeight="1">
      <c r="A82" s="15">
        <v>28.29</v>
      </c>
      <c r="B82" s="15">
        <v>1.26999999999999</v>
      </c>
      <c r="C82" s="15">
        <f t="shared" si="1"/>
        <v>1.2701201229032923</v>
      </c>
      <c r="D82" s="189">
        <f t="shared" si="0"/>
        <v>9.4584963230175644E-3</v>
      </c>
      <c r="E82" s="15">
        <f t="shared" si="2"/>
        <v>359.28</v>
      </c>
      <c r="F82" s="15"/>
      <c r="G82" s="15"/>
      <c r="H82" s="15"/>
      <c r="I82" s="15"/>
      <c r="J82" s="15"/>
      <c r="K82" s="15"/>
      <c r="L82" s="15"/>
      <c r="M82" s="15"/>
      <c r="N82" s="15"/>
      <c r="O82" s="15"/>
      <c r="P82" s="15"/>
      <c r="Q82" s="15"/>
    </row>
    <row r="83" spans="1:17" s="6" customFormat="1" ht="15" customHeight="1">
      <c r="A83" s="15">
        <v>28.77</v>
      </c>
      <c r="B83" s="15">
        <v>1.2749999999999899</v>
      </c>
      <c r="C83" s="15">
        <f t="shared" si="1"/>
        <v>1.2750985057980653</v>
      </c>
      <c r="D83" s="189">
        <f t="shared" si="0"/>
        <v>7.7259449470866914E-3</v>
      </c>
      <c r="E83" s="15">
        <f t="shared" si="2"/>
        <v>366.82</v>
      </c>
      <c r="F83" s="15"/>
      <c r="G83" s="15"/>
      <c r="H83" s="15"/>
      <c r="I83" s="15"/>
      <c r="J83" s="15"/>
      <c r="K83" s="15"/>
      <c r="L83" s="15"/>
      <c r="M83" s="15"/>
      <c r="N83" s="15"/>
      <c r="O83" s="15"/>
      <c r="P83" s="15"/>
      <c r="Q83" s="15"/>
    </row>
    <row r="84" spans="1:17" s="6" customFormat="1" ht="15" customHeight="1">
      <c r="A84" s="15">
        <v>29.25</v>
      </c>
      <c r="B84" s="15">
        <v>1.27999999999999</v>
      </c>
      <c r="C84" s="15">
        <f t="shared" si="1"/>
        <v>1.2800916829183859</v>
      </c>
      <c r="D84" s="189">
        <f t="shared" si="0"/>
        <v>7.1627279996794857E-3</v>
      </c>
      <c r="E84" s="15">
        <f t="shared" si="2"/>
        <v>374.4</v>
      </c>
      <c r="F84" s="15"/>
      <c r="G84" s="15"/>
      <c r="H84" s="15"/>
      <c r="I84" s="15"/>
      <c r="J84" s="15"/>
      <c r="K84" s="15"/>
      <c r="L84" s="15"/>
      <c r="M84" s="15"/>
      <c r="N84" s="15"/>
      <c r="O84" s="15"/>
      <c r="P84" s="15"/>
      <c r="Q84" s="15"/>
    </row>
    <row r="85" spans="1:17" s="6" customFormat="1" ht="15" customHeight="1">
      <c r="A85" s="15">
        <v>29.73</v>
      </c>
      <c r="B85" s="15">
        <v>1.2849999999999899</v>
      </c>
      <c r="C85" s="15">
        <f t="shared" si="1"/>
        <v>1.2850997216797428</v>
      </c>
      <c r="D85" s="189">
        <f t="shared" si="0"/>
        <v>7.7604420041181687E-3</v>
      </c>
      <c r="E85" s="15">
        <f t="shared" si="2"/>
        <v>382.03</v>
      </c>
      <c r="F85" s="15"/>
      <c r="G85" s="15"/>
      <c r="H85" s="15"/>
      <c r="I85" s="15"/>
      <c r="J85" s="15"/>
      <c r="K85" s="15"/>
      <c r="L85" s="15"/>
      <c r="M85" s="15"/>
      <c r="N85" s="15"/>
      <c r="O85" s="15"/>
      <c r="P85" s="15"/>
      <c r="Q85" s="15"/>
    </row>
    <row r="86" spans="1:17" s="6" customFormat="1" ht="15" customHeight="1">
      <c r="A86" s="15">
        <v>30.21</v>
      </c>
      <c r="B86" s="15">
        <v>1.28999999999999</v>
      </c>
      <c r="C86" s="15">
        <f t="shared" si="1"/>
        <v>1.2901226859641275</v>
      </c>
      <c r="D86" s="189">
        <f t="shared" si="0"/>
        <v>9.510539855616184E-3</v>
      </c>
      <c r="E86" s="15">
        <f t="shared" si="2"/>
        <v>389.71</v>
      </c>
      <c r="F86" s="15"/>
      <c r="G86" s="15"/>
      <c r="H86" s="15"/>
      <c r="I86" s="15"/>
      <c r="J86" s="15"/>
      <c r="K86" s="15"/>
      <c r="L86" s="15"/>
      <c r="M86" s="15"/>
      <c r="N86" s="15"/>
      <c r="O86" s="15"/>
      <c r="P86" s="15"/>
      <c r="Q86" s="15"/>
    </row>
    <row r="87" spans="1:17" s="6" customFormat="1" ht="15" customHeight="1">
      <c r="A87" s="15">
        <v>30.68</v>
      </c>
      <c r="B87" s="15">
        <v>1.2949999999999899</v>
      </c>
      <c r="C87" s="15">
        <f t="shared" si="1"/>
        <v>1.2950555256208325</v>
      </c>
      <c r="D87" s="189">
        <f t="shared" si="0"/>
        <v>4.2876927291540688E-3</v>
      </c>
      <c r="E87" s="15">
        <f t="shared" si="2"/>
        <v>397.31</v>
      </c>
      <c r="F87" s="15"/>
      <c r="G87" s="15"/>
      <c r="H87" s="15"/>
      <c r="I87" s="15"/>
      <c r="J87" s="15"/>
      <c r="K87" s="15"/>
      <c r="L87" s="15"/>
      <c r="M87" s="15"/>
      <c r="N87" s="15"/>
      <c r="O87" s="15"/>
      <c r="P87" s="15"/>
      <c r="Q87" s="15"/>
    </row>
    <row r="88" spans="1:17" s="6" customFormat="1" ht="15" customHeight="1">
      <c r="A88" s="15">
        <v>31.15</v>
      </c>
      <c r="B88" s="15">
        <v>1.2999999999999901</v>
      </c>
      <c r="C88" s="15">
        <f t="shared" si="1"/>
        <v>1.3000027867621491</v>
      </c>
      <c r="D88" s="189">
        <f t="shared" si="0"/>
        <v>2.1436631992576704E-4</v>
      </c>
      <c r="E88" s="15">
        <f t="shared" si="2"/>
        <v>404.95</v>
      </c>
      <c r="F88" s="15"/>
      <c r="G88" s="15"/>
      <c r="H88" s="15"/>
      <c r="I88" s="15"/>
      <c r="J88" s="15"/>
      <c r="K88" s="15"/>
      <c r="L88" s="15"/>
      <c r="M88" s="15"/>
      <c r="N88" s="15"/>
      <c r="O88" s="15"/>
      <c r="P88" s="15"/>
      <c r="Q88" s="15"/>
    </row>
    <row r="89" spans="1:17" s="6" customFormat="1" ht="15" customHeight="1">
      <c r="A89" s="15">
        <v>31.62</v>
      </c>
      <c r="B89" s="15">
        <v>1.3049999999999899</v>
      </c>
      <c r="C89" s="15">
        <f t="shared" si="1"/>
        <v>1.3049645197136057</v>
      </c>
      <c r="D89" s="189">
        <f t="shared" si="0"/>
        <v>-2.7187958915116141E-3</v>
      </c>
      <c r="E89" s="15">
        <f t="shared" si="2"/>
        <v>412.64</v>
      </c>
      <c r="F89" s="15"/>
      <c r="G89" s="15"/>
      <c r="H89" s="15"/>
      <c r="I89" s="15"/>
      <c r="J89" s="15"/>
      <c r="K89" s="15"/>
      <c r="L89" s="15"/>
      <c r="M89" s="15"/>
      <c r="N89" s="15"/>
      <c r="O89" s="15"/>
      <c r="P89" s="15"/>
      <c r="Q89" s="15"/>
    </row>
    <row r="90" spans="1:17" s="6" customFormat="1" ht="15" customHeight="1">
      <c r="A90" s="15">
        <v>32.090000000000003</v>
      </c>
      <c r="B90" s="15">
        <v>1.3099999999999901</v>
      </c>
      <c r="C90" s="15">
        <f t="shared" si="1"/>
        <v>1.3099407716853446</v>
      </c>
      <c r="D90" s="189">
        <f t="shared" si="0"/>
        <v>-4.5212453927819503E-3</v>
      </c>
      <c r="E90" s="15">
        <f t="shared" si="2"/>
        <v>420.38</v>
      </c>
      <c r="F90" s="15"/>
      <c r="G90" s="15"/>
      <c r="H90" s="15"/>
      <c r="I90" s="15"/>
      <c r="J90" s="15"/>
      <c r="K90" s="15"/>
      <c r="L90" s="15"/>
      <c r="M90" s="15"/>
      <c r="N90" s="15"/>
      <c r="O90" s="15"/>
      <c r="P90" s="15"/>
      <c r="Q90" s="15"/>
    </row>
    <row r="91" spans="1:17" s="6" customFormat="1" ht="15" customHeight="1">
      <c r="A91" s="15">
        <v>32.56</v>
      </c>
      <c r="B91" s="15">
        <v>1.31499999999999</v>
      </c>
      <c r="C91" s="15">
        <f t="shared" si="1"/>
        <v>1.3149315868049576</v>
      </c>
      <c r="D91" s="189">
        <f t="shared" si="0"/>
        <v>-5.2025243370622861E-3</v>
      </c>
      <c r="E91" s="15">
        <f t="shared" si="2"/>
        <v>428.16</v>
      </c>
      <c r="F91" s="15"/>
      <c r="G91" s="15"/>
      <c r="H91" s="15"/>
      <c r="I91" s="15"/>
      <c r="J91" s="15"/>
      <c r="K91" s="15"/>
      <c r="L91" s="15"/>
      <c r="M91" s="15"/>
      <c r="N91" s="15"/>
      <c r="O91" s="15"/>
      <c r="P91" s="15"/>
      <c r="Q91" s="15"/>
    </row>
    <row r="92" spans="1:17" s="6" customFormat="1" ht="15" customHeight="1">
      <c r="A92" s="15">
        <v>33.03</v>
      </c>
      <c r="B92" s="15">
        <v>1.3199999999999901</v>
      </c>
      <c r="C92" s="15">
        <f t="shared" si="1"/>
        <v>1.3199370061503153</v>
      </c>
      <c r="D92" s="189">
        <f t="shared" ref="D92:D135" si="3">(C92-B92)/B92*100</f>
        <v>-4.7722613389989876E-3</v>
      </c>
      <c r="E92" s="15">
        <f t="shared" si="2"/>
        <v>436</v>
      </c>
      <c r="F92" s="15"/>
      <c r="G92" s="15"/>
      <c r="H92" s="15"/>
      <c r="I92" s="15"/>
      <c r="J92" s="15"/>
      <c r="K92" s="15"/>
      <c r="L92" s="15"/>
      <c r="M92" s="15"/>
      <c r="N92" s="15"/>
      <c r="O92" s="15"/>
      <c r="P92" s="15"/>
      <c r="Q92" s="15"/>
    </row>
    <row r="93" spans="1:17" s="6" customFormat="1" ht="15" customHeight="1">
      <c r="A93" s="15">
        <v>33.5</v>
      </c>
      <c r="B93" s="15">
        <v>1.32499999999999</v>
      </c>
      <c r="C93" s="15">
        <f t="shared" ref="C93:C135" si="4">0.978774+0.0102976*A93+ 0.000031634*(A93-27.3674)^2 + 0.00000012023*(A93-27.3674)^3 - 0.0000000028858*(A93-27.3674)^4 + 0.00000000001193*(A93-27.3674)^5</f>
        <v>1.3249570677824045</v>
      </c>
      <c r="D93" s="189">
        <f t="shared" si="3"/>
        <v>-3.2401673649392836E-3</v>
      </c>
      <c r="E93" s="15">
        <f t="shared" ref="E93:E135" si="5">ROUND(A93*10*B93,2)</f>
        <v>443.87</v>
      </c>
      <c r="F93" s="15"/>
      <c r="G93" s="15"/>
      <c r="H93" s="15"/>
      <c r="I93" s="15"/>
      <c r="J93" s="15"/>
      <c r="K93" s="15"/>
      <c r="L93" s="15"/>
      <c r="M93" s="15"/>
      <c r="N93" s="15"/>
      <c r="O93" s="15"/>
      <c r="P93" s="15"/>
      <c r="Q93" s="15"/>
    </row>
    <row r="94" spans="1:17" s="6" customFormat="1" ht="15" customHeight="1">
      <c r="A94" s="15">
        <v>33.97</v>
      </c>
      <c r="B94" s="15">
        <v>1.3299999999999901</v>
      </c>
      <c r="C94" s="15">
        <f t="shared" si="4"/>
        <v>1.329991806778158</v>
      </c>
      <c r="D94" s="189">
        <f t="shared" si="3"/>
        <v>-6.1603171669909629E-4</v>
      </c>
      <c r="E94" s="15">
        <f t="shared" si="5"/>
        <v>451.8</v>
      </c>
      <c r="F94" s="15"/>
      <c r="G94" s="15"/>
      <c r="H94" s="15"/>
      <c r="I94" s="15"/>
      <c r="J94" s="15"/>
      <c r="K94" s="15"/>
      <c r="L94" s="15"/>
      <c r="M94" s="15"/>
      <c r="N94" s="15"/>
      <c r="O94" s="15"/>
      <c r="P94" s="15"/>
      <c r="Q94" s="15"/>
    </row>
    <row r="95" spans="1:17" s="6" customFormat="1" ht="15" customHeight="1">
      <c r="A95" s="15">
        <v>34.43</v>
      </c>
      <c r="B95" s="15">
        <v>1.33499999999999</v>
      </c>
      <c r="C95" s="15">
        <f t="shared" si="4"/>
        <v>1.33493366682899</v>
      </c>
      <c r="D95" s="189">
        <f t="shared" si="3"/>
        <v>-4.9687768539342292E-3</v>
      </c>
      <c r="E95" s="15">
        <f t="shared" si="5"/>
        <v>459.64</v>
      </c>
      <c r="F95" s="15"/>
      <c r="G95" s="15"/>
      <c r="H95" s="15"/>
      <c r="I95" s="15"/>
      <c r="J95" s="15"/>
      <c r="K95" s="15"/>
      <c r="L95" s="15"/>
      <c r="M95" s="15"/>
      <c r="N95" s="15"/>
      <c r="O95" s="15"/>
      <c r="P95" s="15"/>
      <c r="Q95" s="15"/>
    </row>
    <row r="96" spans="1:17" s="6" customFormat="1" ht="15" customHeight="1">
      <c r="A96" s="15">
        <v>34.9</v>
      </c>
      <c r="B96" s="15">
        <v>1.3399999999999901</v>
      </c>
      <c r="C96" s="15">
        <f t="shared" si="4"/>
        <v>1.3399975401373017</v>
      </c>
      <c r="D96" s="189">
        <f t="shared" si="3"/>
        <v>-1.8357184242021797E-4</v>
      </c>
      <c r="E96" s="15">
        <f t="shared" si="5"/>
        <v>467.66</v>
      </c>
      <c r="F96" s="15"/>
      <c r="G96" s="15"/>
      <c r="H96" s="15"/>
      <c r="I96" s="15"/>
      <c r="J96" s="15"/>
      <c r="K96" s="15"/>
      <c r="L96" s="15"/>
      <c r="M96" s="15"/>
      <c r="N96" s="15"/>
      <c r="O96" s="15"/>
      <c r="P96" s="15"/>
      <c r="Q96" s="15"/>
    </row>
    <row r="97" spans="1:17" s="6" customFormat="1" ht="15" customHeight="1">
      <c r="A97" s="15">
        <v>35.36</v>
      </c>
      <c r="B97" s="15">
        <v>1.34499999999999</v>
      </c>
      <c r="C97" s="15">
        <f t="shared" si="4"/>
        <v>1.344967967916854</v>
      </c>
      <c r="D97" s="189">
        <f t="shared" si="3"/>
        <v>-2.3815675194020797E-3</v>
      </c>
      <c r="E97" s="15">
        <f t="shared" si="5"/>
        <v>475.59</v>
      </c>
      <c r="F97" s="15"/>
      <c r="G97" s="15"/>
      <c r="H97" s="15"/>
      <c r="I97" s="15"/>
      <c r="J97" s="15"/>
      <c r="K97" s="15"/>
      <c r="L97" s="15"/>
      <c r="M97" s="15"/>
      <c r="N97" s="15"/>
      <c r="O97" s="15"/>
      <c r="P97" s="15"/>
      <c r="Q97" s="15"/>
    </row>
    <row r="98" spans="1:17" s="6" customFormat="1" ht="15" customHeight="1">
      <c r="A98" s="15">
        <v>35.82</v>
      </c>
      <c r="B98" s="15">
        <v>1.3499999999999901</v>
      </c>
      <c r="C98" s="15">
        <f t="shared" si="4"/>
        <v>1.3499525606893379</v>
      </c>
      <c r="D98" s="189">
        <f t="shared" si="3"/>
        <v>-3.5140230112747392E-3</v>
      </c>
      <c r="E98" s="15">
        <f t="shared" si="5"/>
        <v>483.57</v>
      </c>
      <c r="F98" s="15"/>
      <c r="G98" s="15"/>
      <c r="H98" s="15"/>
      <c r="I98" s="15"/>
      <c r="J98" s="15"/>
      <c r="K98" s="15"/>
      <c r="L98" s="15"/>
      <c r="M98" s="15"/>
      <c r="N98" s="15"/>
      <c r="O98" s="15"/>
      <c r="P98" s="15"/>
      <c r="Q98" s="15"/>
    </row>
    <row r="99" spans="1:17" s="6" customFormat="1" ht="15" customHeight="1">
      <c r="A99" s="15">
        <v>36.28</v>
      </c>
      <c r="B99" s="15">
        <v>1.35499999999999</v>
      </c>
      <c r="C99" s="15">
        <f t="shared" si="4"/>
        <v>1.3549513379534153</v>
      </c>
      <c r="D99" s="189">
        <f t="shared" si="3"/>
        <v>-3.5912949501639511E-3</v>
      </c>
      <c r="E99" s="15">
        <f t="shared" si="5"/>
        <v>491.59</v>
      </c>
      <c r="F99" s="15"/>
      <c r="G99" s="15"/>
      <c r="H99" s="15"/>
      <c r="I99" s="15"/>
      <c r="J99" s="15"/>
      <c r="K99" s="15"/>
      <c r="L99" s="15"/>
      <c r="M99" s="15"/>
      <c r="N99" s="15"/>
      <c r="O99" s="15"/>
      <c r="P99" s="15"/>
      <c r="Q99" s="15"/>
    </row>
    <row r="100" spans="1:17" s="6" customFormat="1" ht="15" customHeight="1">
      <c r="A100" s="15">
        <v>36.734999999999999</v>
      </c>
      <c r="B100" s="15">
        <v>1.3599999999999901</v>
      </c>
      <c r="C100" s="15">
        <f t="shared" si="4"/>
        <v>1.3599097513532608</v>
      </c>
      <c r="D100" s="189">
        <f t="shared" si="3"/>
        <v>-6.6359299065700287E-3</v>
      </c>
      <c r="E100" s="15">
        <f t="shared" si="5"/>
        <v>499.6</v>
      </c>
      <c r="F100" s="15"/>
      <c r="G100" s="15"/>
      <c r="H100" s="15"/>
      <c r="I100" s="15"/>
      <c r="J100" s="15"/>
      <c r="K100" s="15"/>
      <c r="L100" s="15"/>
      <c r="M100" s="15"/>
      <c r="N100" s="15"/>
      <c r="O100" s="15"/>
      <c r="P100" s="15"/>
      <c r="Q100" s="15"/>
    </row>
    <row r="101" spans="1:17" s="6" customFormat="1" ht="15" customHeight="1">
      <c r="A101" s="15">
        <v>37.19</v>
      </c>
      <c r="B101" s="15">
        <v>1.36499999999999</v>
      </c>
      <c r="C101" s="15">
        <f t="shared" si="4"/>
        <v>1.364882073097696</v>
      </c>
      <c r="D101" s="189">
        <f t="shared" si="3"/>
        <v>-8.6393335013885027E-3</v>
      </c>
      <c r="E101" s="15">
        <f t="shared" si="5"/>
        <v>507.64</v>
      </c>
      <c r="F101" s="15"/>
      <c r="G101" s="15"/>
      <c r="H101" s="15"/>
      <c r="I101" s="15"/>
      <c r="J101" s="15"/>
      <c r="K101" s="15"/>
      <c r="L101" s="15"/>
      <c r="M101" s="15"/>
      <c r="N101" s="15"/>
      <c r="O101" s="15"/>
      <c r="P101" s="15"/>
      <c r="Q101" s="15"/>
    </row>
    <row r="102" spans="1:17" s="6" customFormat="1" ht="15" customHeight="1">
      <c r="A102" s="15">
        <v>37.65</v>
      </c>
      <c r="B102" s="15">
        <v>1.3699999999999899</v>
      </c>
      <c r="C102" s="15">
        <f t="shared" si="4"/>
        <v>1.3699231859753325</v>
      </c>
      <c r="D102" s="189">
        <f t="shared" si="3"/>
        <v>-5.6068631136805798E-3</v>
      </c>
      <c r="E102" s="15">
        <f t="shared" si="5"/>
        <v>515.79999999999995</v>
      </c>
      <c r="F102" s="15"/>
      <c r="G102" s="15"/>
      <c r="H102" s="15"/>
      <c r="I102" s="15"/>
      <c r="J102" s="15"/>
      <c r="K102" s="15"/>
      <c r="L102" s="15"/>
      <c r="M102" s="15"/>
      <c r="N102" s="15"/>
      <c r="O102" s="15"/>
      <c r="P102" s="15"/>
      <c r="Q102" s="15"/>
    </row>
    <row r="103" spans="1:17" s="6" customFormat="1" ht="15" customHeight="1">
      <c r="A103" s="15">
        <v>38.104999999999997</v>
      </c>
      <c r="B103" s="15">
        <v>1.37499999999999</v>
      </c>
      <c r="C103" s="15">
        <f t="shared" si="4"/>
        <v>1.3749235098458716</v>
      </c>
      <c r="D103" s="189">
        <f t="shared" si="3"/>
        <v>-5.5629202995178114E-3</v>
      </c>
      <c r="E103" s="15">
        <f t="shared" si="5"/>
        <v>523.94000000000005</v>
      </c>
      <c r="F103" s="15"/>
      <c r="G103" s="15"/>
      <c r="H103" s="15"/>
      <c r="I103" s="15"/>
      <c r="J103" s="15"/>
      <c r="K103" s="15"/>
      <c r="L103" s="15"/>
      <c r="M103" s="15"/>
      <c r="N103" s="15"/>
      <c r="O103" s="15"/>
      <c r="P103" s="15"/>
      <c r="Q103" s="15"/>
    </row>
    <row r="104" spans="1:17" s="6" customFormat="1" ht="15" customHeight="1">
      <c r="A104" s="15">
        <v>38.56</v>
      </c>
      <c r="B104" s="15">
        <v>1.3799999999999899</v>
      </c>
      <c r="C104" s="15">
        <f t="shared" si="4"/>
        <v>1.3799377697474413</v>
      </c>
      <c r="D104" s="189">
        <f t="shared" si="3"/>
        <v>-4.5094385904775403E-3</v>
      </c>
      <c r="E104" s="15">
        <f t="shared" si="5"/>
        <v>532.13</v>
      </c>
      <c r="F104" s="15"/>
      <c r="G104" s="15"/>
      <c r="H104" s="15"/>
      <c r="I104" s="15"/>
      <c r="J104" s="15"/>
      <c r="K104" s="15"/>
      <c r="L104" s="15"/>
      <c r="M104" s="15"/>
      <c r="N104" s="15"/>
      <c r="O104" s="15"/>
      <c r="P104" s="15"/>
      <c r="Q104" s="15"/>
    </row>
    <row r="105" spans="1:17" s="6" customFormat="1" ht="15" customHeight="1">
      <c r="A105" s="15">
        <v>39.01</v>
      </c>
      <c r="B105" s="15">
        <v>1.38499999999999</v>
      </c>
      <c r="C105" s="15">
        <f t="shared" si="4"/>
        <v>1.3849106394908215</v>
      </c>
      <c r="D105" s="189">
        <f t="shared" si="3"/>
        <v>-6.4520223226371184E-3</v>
      </c>
      <c r="E105" s="15">
        <f t="shared" si="5"/>
        <v>540.29</v>
      </c>
      <c r="F105" s="15"/>
      <c r="G105" s="15"/>
      <c r="H105" s="15"/>
      <c r="I105" s="15"/>
      <c r="J105" s="15"/>
      <c r="K105" s="15"/>
      <c r="L105" s="15"/>
      <c r="M105" s="15"/>
      <c r="N105" s="15"/>
      <c r="O105" s="15"/>
      <c r="P105" s="15"/>
      <c r="Q105" s="15"/>
    </row>
    <row r="106" spans="1:17" s="6" customFormat="1" ht="15" customHeight="1">
      <c r="A106" s="15">
        <v>39.46</v>
      </c>
      <c r="B106" s="15">
        <v>1.3899999999999899</v>
      </c>
      <c r="C106" s="15">
        <f t="shared" si="4"/>
        <v>1.3898971472755584</v>
      </c>
      <c r="D106" s="189">
        <f t="shared" si="3"/>
        <v>-7.3994765778099035E-3</v>
      </c>
      <c r="E106" s="15">
        <f t="shared" si="5"/>
        <v>548.49</v>
      </c>
      <c r="F106" s="15"/>
      <c r="G106" s="15"/>
      <c r="H106" s="15"/>
      <c r="I106" s="15"/>
      <c r="J106" s="15"/>
      <c r="K106" s="15"/>
      <c r="L106" s="15"/>
      <c r="M106" s="15"/>
      <c r="N106" s="15"/>
      <c r="O106" s="15"/>
      <c r="P106" s="15"/>
      <c r="Q106" s="15"/>
    </row>
    <row r="107" spans="1:17" s="6" customFormat="1" ht="15" customHeight="1">
      <c r="A107" s="15">
        <v>39.92</v>
      </c>
      <c r="B107" s="15">
        <v>1.39499999999999</v>
      </c>
      <c r="C107" s="15">
        <f t="shared" si="4"/>
        <v>1.3950085623696207</v>
      </c>
      <c r="D107" s="189">
        <f t="shared" si="3"/>
        <v>6.1378993768094765E-4</v>
      </c>
      <c r="E107" s="15">
        <f t="shared" si="5"/>
        <v>556.88</v>
      </c>
      <c r="F107" s="15"/>
      <c r="G107" s="15"/>
      <c r="H107" s="15"/>
      <c r="I107" s="15"/>
      <c r="J107" s="15"/>
      <c r="K107" s="15"/>
      <c r="L107" s="15"/>
      <c r="M107" s="15"/>
      <c r="N107" s="15"/>
      <c r="O107" s="15"/>
      <c r="P107" s="15"/>
      <c r="Q107" s="15"/>
    </row>
    <row r="108" spans="1:17" s="6" customFormat="1" ht="15" customHeight="1">
      <c r="A108" s="15">
        <v>40.369999999999997</v>
      </c>
      <c r="B108" s="15">
        <v>1.3999999999999899</v>
      </c>
      <c r="C108" s="15">
        <f t="shared" si="4"/>
        <v>1.4000226471672683</v>
      </c>
      <c r="D108" s="189">
        <f t="shared" si="3"/>
        <v>1.6176548056000193E-3</v>
      </c>
      <c r="E108" s="15">
        <f t="shared" si="5"/>
        <v>565.17999999999995</v>
      </c>
      <c r="F108" s="15"/>
      <c r="G108" s="15"/>
      <c r="H108" s="15"/>
      <c r="I108" s="15"/>
      <c r="J108" s="15"/>
      <c r="K108" s="15"/>
      <c r="L108" s="15"/>
      <c r="M108" s="15"/>
      <c r="N108" s="15"/>
      <c r="O108" s="15"/>
      <c r="P108" s="15"/>
      <c r="Q108" s="15"/>
    </row>
    <row r="109" spans="1:17" s="6" customFormat="1" ht="15" customHeight="1">
      <c r="A109" s="15">
        <v>40.82</v>
      </c>
      <c r="B109" s="15">
        <v>1.40499999999999</v>
      </c>
      <c r="C109" s="15">
        <f t="shared" si="4"/>
        <v>1.4050503636039864</v>
      </c>
      <c r="D109" s="189">
        <f t="shared" si="3"/>
        <v>3.5845981492064775E-3</v>
      </c>
      <c r="E109" s="15">
        <f t="shared" si="5"/>
        <v>573.52</v>
      </c>
      <c r="F109" s="15"/>
      <c r="G109" s="15"/>
      <c r="H109" s="15"/>
      <c r="I109" s="15"/>
      <c r="J109" s="15"/>
      <c r="K109" s="15"/>
      <c r="L109" s="15"/>
      <c r="M109" s="15"/>
      <c r="N109" s="15"/>
      <c r="O109" s="15"/>
      <c r="P109" s="15"/>
      <c r="Q109" s="15"/>
    </row>
    <row r="110" spans="1:17" s="6" customFormat="1" ht="15" customHeight="1">
      <c r="A110" s="15">
        <v>41.26</v>
      </c>
      <c r="B110" s="15">
        <v>1.4099999999999899</v>
      </c>
      <c r="C110" s="15">
        <f t="shared" si="4"/>
        <v>1.4099795275606952</v>
      </c>
      <c r="D110" s="189">
        <f t="shared" si="3"/>
        <v>-1.4519460492698915E-3</v>
      </c>
      <c r="E110" s="15">
        <f t="shared" si="5"/>
        <v>581.77</v>
      </c>
      <c r="F110" s="15"/>
      <c r="G110" s="15"/>
      <c r="H110" s="15"/>
      <c r="I110" s="15"/>
      <c r="J110" s="15"/>
      <c r="K110" s="15"/>
      <c r="L110" s="15"/>
      <c r="M110" s="15"/>
      <c r="N110" s="15"/>
      <c r="O110" s="15"/>
      <c r="P110" s="15"/>
      <c r="Q110" s="15"/>
    </row>
    <row r="111" spans="1:17" s="6" customFormat="1" ht="15" customHeight="1">
      <c r="A111" s="15">
        <v>41.71</v>
      </c>
      <c r="B111" s="15">
        <v>1.41499999999999</v>
      </c>
      <c r="C111" s="15">
        <f t="shared" si="4"/>
        <v>1.4150341837400777</v>
      </c>
      <c r="D111" s="189">
        <f t="shared" si="3"/>
        <v>2.4158120203306723E-3</v>
      </c>
      <c r="E111" s="15">
        <f t="shared" si="5"/>
        <v>590.20000000000005</v>
      </c>
      <c r="F111" s="15"/>
      <c r="G111" s="15"/>
      <c r="H111" s="15"/>
      <c r="I111" s="15"/>
      <c r="J111" s="15"/>
      <c r="K111" s="15"/>
      <c r="L111" s="15"/>
      <c r="M111" s="15"/>
      <c r="N111" s="15"/>
      <c r="O111" s="15"/>
      <c r="P111" s="15"/>
      <c r="Q111" s="15"/>
    </row>
    <row r="112" spans="1:17" s="6" customFormat="1" ht="15" customHeight="1">
      <c r="A112" s="15">
        <v>42.155000000000001</v>
      </c>
      <c r="B112" s="15">
        <v>1.4199999999999899</v>
      </c>
      <c r="C112" s="15">
        <f t="shared" si="4"/>
        <v>1.4200460579517022</v>
      </c>
      <c r="D112" s="189">
        <f t="shared" si="3"/>
        <v>3.2435177262189179E-3</v>
      </c>
      <c r="E112" s="15">
        <f t="shared" si="5"/>
        <v>598.6</v>
      </c>
      <c r="F112" s="15"/>
      <c r="G112" s="15"/>
      <c r="H112" s="15"/>
      <c r="I112" s="15"/>
      <c r="J112" s="15"/>
      <c r="K112" s="15"/>
      <c r="L112" s="15"/>
      <c r="M112" s="15"/>
      <c r="N112" s="15"/>
      <c r="O112" s="15"/>
      <c r="P112" s="15"/>
      <c r="Q112" s="15"/>
    </row>
    <row r="113" spans="1:17" s="6" customFormat="1" ht="15" customHeight="1">
      <c r="A113" s="15">
        <v>42.6</v>
      </c>
      <c r="B113" s="15">
        <v>1.4249999999999901</v>
      </c>
      <c r="C113" s="15">
        <f t="shared" si="4"/>
        <v>1.4250712263086991</v>
      </c>
      <c r="D113" s="189">
        <f t="shared" si="3"/>
        <v>4.9983374532658678E-3</v>
      </c>
      <c r="E113" s="15">
        <f t="shared" si="5"/>
        <v>607.04999999999995</v>
      </c>
      <c r="F113" s="15"/>
      <c r="G113" s="15"/>
      <c r="H113" s="15"/>
      <c r="I113" s="15"/>
      <c r="J113" s="15"/>
      <c r="K113" s="15"/>
      <c r="L113" s="15"/>
      <c r="M113" s="15"/>
      <c r="N113" s="15"/>
      <c r="O113" s="15"/>
      <c r="P113" s="15"/>
      <c r="Q113" s="15"/>
    </row>
    <row r="114" spans="1:17" s="6" customFormat="1" ht="15" customHeight="1">
      <c r="A114" s="15">
        <v>43.04</v>
      </c>
      <c r="B114" s="15">
        <v>1.4299999999999899</v>
      </c>
      <c r="C114" s="15">
        <f t="shared" si="4"/>
        <v>1.4300529894877865</v>
      </c>
      <c r="D114" s="189">
        <f t="shared" si="3"/>
        <v>3.7055585871698638E-3</v>
      </c>
      <c r="E114" s="15">
        <f t="shared" si="5"/>
        <v>615.47</v>
      </c>
      <c r="F114" s="15"/>
      <c r="G114" s="15"/>
      <c r="H114" s="15"/>
      <c r="I114" s="15"/>
      <c r="J114" s="15"/>
      <c r="K114" s="15"/>
      <c r="L114" s="15"/>
      <c r="M114" s="15"/>
      <c r="N114" s="15"/>
      <c r="O114" s="15"/>
      <c r="P114" s="15"/>
      <c r="Q114" s="15"/>
    </row>
    <row r="115" spans="1:17" s="6" customFormat="1" ht="15" customHeight="1">
      <c r="A115" s="15">
        <v>43.48</v>
      </c>
      <c r="B115" s="15">
        <v>1.4349999999999901</v>
      </c>
      <c r="C115" s="15">
        <f t="shared" si="4"/>
        <v>1.4350477210777024</v>
      </c>
      <c r="D115" s="189">
        <f t="shared" si="3"/>
        <v>3.3255106419747362E-3</v>
      </c>
      <c r="E115" s="15">
        <f t="shared" si="5"/>
        <v>623.94000000000005</v>
      </c>
      <c r="F115" s="15"/>
      <c r="G115" s="15"/>
      <c r="H115" s="15"/>
      <c r="I115" s="15"/>
      <c r="J115" s="15"/>
      <c r="K115" s="15"/>
      <c r="L115" s="15"/>
      <c r="M115" s="15"/>
      <c r="N115" s="15"/>
      <c r="O115" s="15"/>
      <c r="P115" s="15"/>
      <c r="Q115" s="15"/>
    </row>
    <row r="116" spans="1:17" s="6" customFormat="1" ht="15" customHeight="1">
      <c r="A116" s="15">
        <v>43.92</v>
      </c>
      <c r="B116" s="15">
        <v>1.43999999999999</v>
      </c>
      <c r="C116" s="15">
        <f t="shared" si="4"/>
        <v>1.4400554041693274</v>
      </c>
      <c r="D116" s="189">
        <f t="shared" si="3"/>
        <v>3.8475117595465273E-3</v>
      </c>
      <c r="E116" s="15">
        <f t="shared" si="5"/>
        <v>632.45000000000005</v>
      </c>
      <c r="F116" s="15"/>
      <c r="G116" s="15"/>
      <c r="H116" s="15"/>
      <c r="I116" s="15"/>
      <c r="J116" s="15"/>
      <c r="K116" s="15"/>
      <c r="L116" s="15"/>
      <c r="M116" s="15"/>
      <c r="N116" s="15"/>
      <c r="O116" s="15"/>
      <c r="P116" s="15"/>
      <c r="Q116" s="15"/>
    </row>
    <row r="117" spans="1:17" s="6" customFormat="1" ht="15" customHeight="1">
      <c r="A117" s="15">
        <v>44.36</v>
      </c>
      <c r="B117" s="15">
        <v>1.4449999999999901</v>
      </c>
      <c r="C117" s="15">
        <f t="shared" si="4"/>
        <v>1.4450760201222057</v>
      </c>
      <c r="D117" s="189">
        <f t="shared" si="3"/>
        <v>5.2609081118087887E-3</v>
      </c>
      <c r="E117" s="15">
        <f t="shared" si="5"/>
        <v>641</v>
      </c>
      <c r="F117" s="15"/>
      <c r="G117" s="15"/>
      <c r="H117" s="15"/>
      <c r="I117" s="15"/>
      <c r="J117" s="15"/>
      <c r="K117" s="15"/>
      <c r="L117" s="15"/>
      <c r="M117" s="15"/>
      <c r="N117" s="15"/>
      <c r="O117" s="15"/>
      <c r="P117" s="15"/>
      <c r="Q117" s="15"/>
    </row>
    <row r="118" spans="1:17" s="6" customFormat="1" ht="15" customHeight="1">
      <c r="A118" s="15">
        <v>44.79</v>
      </c>
      <c r="B118" s="15">
        <v>1.44999999999999</v>
      </c>
      <c r="C118" s="15">
        <f t="shared" si="4"/>
        <v>1.4499950069738092</v>
      </c>
      <c r="D118" s="189">
        <f t="shared" si="3"/>
        <v>-3.4434663315399829E-4</v>
      </c>
      <c r="E118" s="15">
        <f t="shared" si="5"/>
        <v>649.45000000000005</v>
      </c>
      <c r="F118" s="15"/>
      <c r="G118" s="15"/>
      <c r="H118" s="15"/>
      <c r="I118" s="15"/>
      <c r="J118" s="15"/>
      <c r="K118" s="15"/>
      <c r="L118" s="15"/>
      <c r="M118" s="15"/>
      <c r="N118" s="15"/>
      <c r="O118" s="15"/>
      <c r="P118" s="15"/>
      <c r="Q118" s="15"/>
    </row>
    <row r="119" spans="1:17" s="6" customFormat="1" ht="15" customHeight="1">
      <c r="A119" s="15">
        <v>45.23</v>
      </c>
      <c r="B119" s="15">
        <v>1.4549999999999901</v>
      </c>
      <c r="C119" s="15">
        <f t="shared" si="4"/>
        <v>1.4550411332119368</v>
      </c>
      <c r="D119" s="189">
        <f t="shared" si="3"/>
        <v>2.8270248760663046E-3</v>
      </c>
      <c r="E119" s="15">
        <f t="shared" si="5"/>
        <v>658.1</v>
      </c>
      <c r="F119" s="15"/>
      <c r="G119" s="15"/>
      <c r="H119" s="15"/>
      <c r="I119" s="15"/>
      <c r="J119" s="15"/>
      <c r="K119" s="15"/>
      <c r="L119" s="15"/>
      <c r="M119" s="15"/>
      <c r="N119" s="15"/>
      <c r="O119" s="15"/>
      <c r="P119" s="15"/>
      <c r="Q119" s="15"/>
    </row>
    <row r="120" spans="1:17" s="6" customFormat="1" ht="15" customHeight="1">
      <c r="A120" s="15">
        <v>45.66</v>
      </c>
      <c r="B120" s="15">
        <v>1.45999999999999</v>
      </c>
      <c r="C120" s="15">
        <f t="shared" si="4"/>
        <v>1.4599850069533344</v>
      </c>
      <c r="D120" s="189">
        <f t="shared" si="3"/>
        <v>-1.0269210038035327E-3</v>
      </c>
      <c r="E120" s="15">
        <f t="shared" si="5"/>
        <v>666.64</v>
      </c>
      <c r="F120" s="15"/>
      <c r="G120" s="15"/>
      <c r="H120" s="15"/>
      <c r="I120" s="15"/>
      <c r="J120" s="15"/>
      <c r="K120" s="15"/>
      <c r="L120" s="15"/>
      <c r="M120" s="15"/>
      <c r="N120" s="15"/>
      <c r="O120" s="15"/>
      <c r="P120" s="15"/>
      <c r="Q120" s="15"/>
    </row>
    <row r="121" spans="1:17" s="6" customFormat="1" ht="15" customHeight="1">
      <c r="A121" s="15">
        <v>46.094999999999999</v>
      </c>
      <c r="B121" s="15">
        <v>1.4649999999999901</v>
      </c>
      <c r="C121" s="15">
        <f t="shared" si="4"/>
        <v>1.4649988477916851</v>
      </c>
      <c r="D121" s="189">
        <f t="shared" si="3"/>
        <v>-7.864903105724514E-5</v>
      </c>
      <c r="E121" s="15">
        <f t="shared" si="5"/>
        <v>675.29</v>
      </c>
      <c r="F121" s="15"/>
      <c r="G121" s="15"/>
      <c r="H121" s="15"/>
      <c r="I121" s="15"/>
      <c r="J121" s="15"/>
      <c r="K121" s="15"/>
      <c r="L121" s="15"/>
      <c r="M121" s="15"/>
      <c r="N121" s="15"/>
      <c r="O121" s="15"/>
      <c r="P121" s="15"/>
      <c r="Q121" s="15"/>
    </row>
    <row r="122" spans="1:17" s="6" customFormat="1" ht="15" customHeight="1">
      <c r="A122" s="15">
        <v>46.53</v>
      </c>
      <c r="B122" s="15">
        <v>1.46999999999999</v>
      </c>
      <c r="C122" s="15">
        <f t="shared" si="4"/>
        <v>1.4700252151021294</v>
      </c>
      <c r="D122" s="189">
        <f t="shared" si="3"/>
        <v>1.7153130707058203E-3</v>
      </c>
      <c r="E122" s="15">
        <f t="shared" si="5"/>
        <v>683.99</v>
      </c>
      <c r="F122" s="15"/>
      <c r="G122" s="15"/>
      <c r="H122" s="15"/>
      <c r="I122" s="15"/>
      <c r="J122" s="15"/>
      <c r="K122" s="15"/>
      <c r="L122" s="15"/>
      <c r="M122" s="15"/>
      <c r="N122" s="15"/>
      <c r="O122" s="15"/>
      <c r="P122" s="15"/>
      <c r="Q122" s="15"/>
    </row>
    <row r="123" spans="1:17" s="6" customFormat="1" ht="15" customHeight="1">
      <c r="A123" s="15">
        <v>46.96</v>
      </c>
      <c r="B123" s="15">
        <v>1.4749999999999901</v>
      </c>
      <c r="C123" s="15">
        <f t="shared" si="4"/>
        <v>1.4750060925054826</v>
      </c>
      <c r="D123" s="189">
        <f t="shared" si="3"/>
        <v>4.1305121983388786E-4</v>
      </c>
      <c r="E123" s="15">
        <f t="shared" si="5"/>
        <v>692.66</v>
      </c>
      <c r="F123" s="15"/>
      <c r="G123" s="15"/>
      <c r="H123" s="15"/>
      <c r="I123" s="15"/>
      <c r="J123" s="15"/>
      <c r="K123" s="15"/>
      <c r="L123" s="15"/>
      <c r="M123" s="15"/>
      <c r="N123" s="15"/>
      <c r="O123" s="15"/>
      <c r="P123" s="15"/>
      <c r="Q123" s="15"/>
    </row>
    <row r="124" spans="1:17" s="6" customFormat="1" ht="15" customHeight="1">
      <c r="A124" s="15">
        <v>47.39</v>
      </c>
      <c r="B124" s="15">
        <v>1.47999999999999</v>
      </c>
      <c r="C124" s="15">
        <f t="shared" si="4"/>
        <v>1.4799991552486023</v>
      </c>
      <c r="D124" s="189">
        <f t="shared" si="3"/>
        <v>-5.7077796468220562E-5</v>
      </c>
      <c r="E124" s="15">
        <f t="shared" si="5"/>
        <v>701.37</v>
      </c>
      <c r="F124" s="15"/>
      <c r="G124" s="15"/>
      <c r="H124" s="15"/>
      <c r="I124" s="15"/>
      <c r="J124" s="15"/>
      <c r="K124" s="15"/>
      <c r="L124" s="15"/>
      <c r="M124" s="15"/>
      <c r="N124" s="15"/>
      <c r="O124" s="15"/>
      <c r="P124" s="15"/>
      <c r="Q124" s="15"/>
    </row>
    <row r="125" spans="1:17" s="6" customFormat="1" ht="15" customHeight="1">
      <c r="A125" s="15">
        <v>47.82</v>
      </c>
      <c r="B125" s="15">
        <v>1.4849999999999901</v>
      </c>
      <c r="C125" s="15">
        <f t="shared" si="4"/>
        <v>1.4850043739450858</v>
      </c>
      <c r="D125" s="189">
        <f t="shared" si="3"/>
        <v>2.9454175728420068E-4</v>
      </c>
      <c r="E125" s="15">
        <f t="shared" si="5"/>
        <v>710.13</v>
      </c>
      <c r="F125" s="15"/>
      <c r="G125" s="15"/>
      <c r="H125" s="15"/>
      <c r="I125" s="15"/>
      <c r="J125" s="15"/>
      <c r="K125" s="15"/>
      <c r="L125" s="15"/>
      <c r="M125" s="15"/>
      <c r="N125" s="15"/>
      <c r="O125" s="15"/>
      <c r="P125" s="15"/>
      <c r="Q125" s="15"/>
    </row>
    <row r="126" spans="1:17" s="6" customFormat="1" ht="15" customHeight="1">
      <c r="A126" s="15">
        <v>48.25</v>
      </c>
      <c r="B126" s="15">
        <v>1.48999999999999</v>
      </c>
      <c r="C126" s="15">
        <f t="shared" si="4"/>
        <v>1.4900217178206736</v>
      </c>
      <c r="D126" s="189">
        <f t="shared" si="3"/>
        <v>1.4575718579603342E-3</v>
      </c>
      <c r="E126" s="15">
        <f t="shared" si="5"/>
        <v>718.92</v>
      </c>
      <c r="F126" s="15"/>
      <c r="G126" s="15"/>
      <c r="H126" s="15"/>
      <c r="I126" s="15"/>
      <c r="J126" s="15"/>
      <c r="K126" s="15"/>
      <c r="L126" s="15"/>
      <c r="M126" s="15"/>
      <c r="N126" s="15"/>
      <c r="O126" s="15"/>
      <c r="P126" s="15"/>
      <c r="Q126" s="15"/>
    </row>
    <row r="127" spans="1:17" s="6" customFormat="1" ht="15" customHeight="1">
      <c r="A127" s="15">
        <v>48.674999999999997</v>
      </c>
      <c r="B127" s="15">
        <v>1.4949999999999899</v>
      </c>
      <c r="C127" s="15">
        <f t="shared" si="4"/>
        <v>1.4949926035451504</v>
      </c>
      <c r="D127" s="189">
        <f t="shared" si="3"/>
        <v>-4.9474614310985286E-4</v>
      </c>
      <c r="E127" s="15">
        <f t="shared" si="5"/>
        <v>727.69</v>
      </c>
      <c r="F127" s="15"/>
      <c r="G127" s="15"/>
      <c r="H127" s="15"/>
      <c r="I127" s="15"/>
      <c r="J127" s="15"/>
      <c r="K127" s="15"/>
      <c r="L127" s="15"/>
      <c r="M127" s="15"/>
      <c r="N127" s="15"/>
      <c r="O127" s="15"/>
      <c r="P127" s="15"/>
      <c r="Q127" s="15"/>
    </row>
    <row r="128" spans="1:17" s="6" customFormat="1" ht="15" customHeight="1">
      <c r="A128" s="15">
        <v>49.1</v>
      </c>
      <c r="B128" s="15">
        <v>1.49999999999999</v>
      </c>
      <c r="C128" s="15">
        <f t="shared" si="4"/>
        <v>1.4999752703870446</v>
      </c>
      <c r="D128" s="189">
        <f t="shared" si="3"/>
        <v>-1.6486408630278612E-3</v>
      </c>
      <c r="E128" s="15">
        <f t="shared" si="5"/>
        <v>736.5</v>
      </c>
      <c r="F128" s="15"/>
      <c r="G128" s="15"/>
      <c r="H128" s="15"/>
      <c r="I128" s="15"/>
      <c r="J128" s="15"/>
      <c r="K128" s="15"/>
      <c r="L128" s="15"/>
      <c r="M128" s="15"/>
      <c r="N128" s="15"/>
      <c r="O128" s="15"/>
      <c r="P128" s="15"/>
      <c r="Q128" s="15"/>
    </row>
    <row r="129" spans="1:17" s="6" customFormat="1" ht="15" customHeight="1">
      <c r="A129" s="15">
        <v>49.53</v>
      </c>
      <c r="B129" s="15">
        <v>1.5049999999999899</v>
      </c>
      <c r="C129" s="15">
        <f t="shared" si="4"/>
        <v>1.5050285123515632</v>
      </c>
      <c r="D129" s="189">
        <f t="shared" si="3"/>
        <v>1.8945084101864951E-3</v>
      </c>
      <c r="E129" s="15">
        <f t="shared" si="5"/>
        <v>745.43</v>
      </c>
      <c r="F129" s="15"/>
      <c r="G129" s="15"/>
      <c r="H129" s="15"/>
      <c r="I129" s="15"/>
      <c r="J129" s="15"/>
      <c r="K129" s="15"/>
      <c r="L129" s="15"/>
      <c r="M129" s="15"/>
      <c r="N129" s="15"/>
      <c r="O129" s="15"/>
      <c r="P129" s="15"/>
      <c r="Q129" s="15"/>
    </row>
    <row r="130" spans="1:17" s="6" customFormat="1" ht="15" customHeight="1">
      <c r="A130" s="15">
        <v>49.95</v>
      </c>
      <c r="B130" s="15">
        <v>1.50999999999999</v>
      </c>
      <c r="C130" s="15">
        <f t="shared" si="4"/>
        <v>1.5099758118217725</v>
      </c>
      <c r="D130" s="189">
        <f t="shared" si="3"/>
        <v>-1.6018661071176845E-3</v>
      </c>
      <c r="E130" s="15">
        <f t="shared" si="5"/>
        <v>754.24</v>
      </c>
      <c r="F130" s="15"/>
      <c r="G130" s="15"/>
      <c r="H130" s="15"/>
      <c r="I130" s="15"/>
      <c r="J130" s="15"/>
      <c r="K130" s="15"/>
      <c r="L130" s="15"/>
      <c r="M130" s="15"/>
      <c r="N130" s="15"/>
      <c r="O130" s="15"/>
      <c r="P130" s="15"/>
      <c r="Q130" s="15"/>
    </row>
    <row r="131" spans="1:17" s="6" customFormat="1" ht="15" customHeight="1">
      <c r="A131" s="15">
        <v>50.38</v>
      </c>
      <c r="B131" s="15">
        <v>1.5149999999999899</v>
      </c>
      <c r="C131" s="15">
        <f t="shared" si="4"/>
        <v>1.5150527178537503</v>
      </c>
      <c r="D131" s="189">
        <f t="shared" si="3"/>
        <v>3.4797263208168963E-3</v>
      </c>
      <c r="E131" s="15">
        <f t="shared" si="5"/>
        <v>763.26</v>
      </c>
      <c r="F131" s="15"/>
      <c r="G131" s="15"/>
      <c r="H131" s="15"/>
      <c r="I131" s="15"/>
      <c r="J131" s="15"/>
      <c r="K131" s="15"/>
      <c r="L131" s="15"/>
      <c r="M131" s="15"/>
      <c r="N131" s="15"/>
      <c r="O131" s="15"/>
      <c r="P131" s="15"/>
      <c r="Q131" s="15"/>
    </row>
    <row r="132" spans="1:17" s="6" customFormat="1" ht="15" customHeight="1">
      <c r="A132" s="15">
        <v>50.8</v>
      </c>
      <c r="B132" s="15">
        <v>1.51999999999999</v>
      </c>
      <c r="C132" s="15">
        <f t="shared" si="4"/>
        <v>1.5200230585957897</v>
      </c>
      <c r="D132" s="189">
        <f t="shared" si="3"/>
        <v>1.517012881556068E-3</v>
      </c>
      <c r="E132" s="15">
        <f t="shared" si="5"/>
        <v>772.16</v>
      </c>
      <c r="F132" s="15"/>
      <c r="G132" s="15"/>
      <c r="H132" s="15"/>
      <c r="I132" s="15"/>
      <c r="J132" s="15"/>
      <c r="K132" s="15"/>
      <c r="L132" s="15"/>
      <c r="M132" s="15"/>
      <c r="N132" s="15"/>
      <c r="O132" s="15"/>
      <c r="P132" s="15"/>
      <c r="Q132" s="15"/>
    </row>
    <row r="133" spans="1:17" s="6" customFormat="1" ht="15" customHeight="1">
      <c r="A133" s="15">
        <v>51.22</v>
      </c>
      <c r="B133" s="15">
        <v>1.5249999999999899</v>
      </c>
      <c r="C133" s="15">
        <f t="shared" si="4"/>
        <v>1.5250047289072104</v>
      </c>
      <c r="D133" s="189">
        <f t="shared" si="3"/>
        <v>3.1009227675244858E-4</v>
      </c>
      <c r="E133" s="15">
        <f t="shared" si="5"/>
        <v>781.1</v>
      </c>
      <c r="F133" s="15"/>
      <c r="G133" s="15"/>
      <c r="H133" s="15"/>
      <c r="I133" s="15"/>
      <c r="J133" s="15"/>
      <c r="K133" s="15"/>
      <c r="L133" s="15"/>
      <c r="M133" s="15"/>
      <c r="N133" s="15"/>
      <c r="O133" s="15"/>
      <c r="P133" s="15"/>
      <c r="Q133" s="15"/>
    </row>
    <row r="134" spans="1:17" s="6" customFormat="1" ht="15" customHeight="1">
      <c r="A134" s="15">
        <v>51.64</v>
      </c>
      <c r="B134" s="15">
        <v>1.52999999999999</v>
      </c>
      <c r="C134" s="15">
        <f t="shared" si="4"/>
        <v>1.5299976905627946</v>
      </c>
      <c r="D134" s="189">
        <f t="shared" si="3"/>
        <v>-1.5094360754772367E-4</v>
      </c>
      <c r="E134" s="15">
        <f t="shared" si="5"/>
        <v>790.09</v>
      </c>
      <c r="F134" s="15"/>
      <c r="G134" s="15"/>
      <c r="H134" s="15"/>
      <c r="I134" s="15"/>
      <c r="J134" s="15"/>
      <c r="K134" s="15"/>
      <c r="L134" s="15"/>
      <c r="M134" s="15"/>
      <c r="N134" s="15"/>
      <c r="O134" s="15"/>
      <c r="P134" s="15"/>
      <c r="Q134" s="15"/>
    </row>
    <row r="135" spans="1:17" s="6" customFormat="1" ht="15" customHeight="1">
      <c r="A135" s="15">
        <v>52.05</v>
      </c>
      <c r="B135" s="15">
        <v>1.5349999999999899</v>
      </c>
      <c r="C135" s="15">
        <f t="shared" si="4"/>
        <v>1.5348826258437258</v>
      </c>
      <c r="D135" s="189">
        <f t="shared" si="3"/>
        <v>-7.6465248380532215E-3</v>
      </c>
      <c r="E135" s="15">
        <f t="shared" si="5"/>
        <v>798.97</v>
      </c>
      <c r="F135" s="15"/>
      <c r="G135" s="15"/>
      <c r="H135" s="15"/>
      <c r="I135" s="15"/>
      <c r="J135" s="15"/>
      <c r="K135" s="15"/>
      <c r="L135" s="15"/>
      <c r="M135" s="15"/>
      <c r="N135" s="15"/>
      <c r="O135" s="15"/>
      <c r="P135" s="15"/>
      <c r="Q135" s="15"/>
    </row>
    <row r="136" spans="1:17" s="6" customFormat="1" ht="15" customHeight="1">
      <c r="A136" s="15"/>
      <c r="B136" s="15"/>
      <c r="C136" s="15"/>
      <c r="D136" s="15"/>
      <c r="E136" s="15"/>
      <c r="F136" s="15"/>
      <c r="G136" s="15"/>
      <c r="H136" s="15"/>
      <c r="I136" s="15"/>
      <c r="J136" s="15"/>
      <c r="K136" s="15"/>
      <c r="L136" s="15"/>
      <c r="M136" s="15"/>
      <c r="N136" s="15"/>
      <c r="O136" s="15"/>
      <c r="P136" s="15"/>
      <c r="Q136" s="15"/>
    </row>
    <row r="137" spans="1:17" s="6" customFormat="1" ht="15" customHeight="1">
      <c r="A137" s="15"/>
      <c r="B137" s="15"/>
      <c r="C137" s="15"/>
      <c r="D137" s="15"/>
      <c r="E137" s="15"/>
      <c r="F137" s="15"/>
      <c r="G137" s="15"/>
      <c r="H137" s="15"/>
      <c r="I137" s="15"/>
      <c r="J137" s="15"/>
      <c r="K137" s="15"/>
      <c r="L137" s="15"/>
      <c r="M137" s="15"/>
      <c r="N137" s="15"/>
      <c r="O137" s="15"/>
      <c r="P137" s="15"/>
      <c r="Q137" s="15"/>
    </row>
    <row r="138" spans="1:17" s="6" customFormat="1" ht="15" customHeight="1">
      <c r="A138" s="15"/>
      <c r="B138" s="15"/>
      <c r="C138" s="15"/>
      <c r="D138" s="15"/>
      <c r="E138" s="15"/>
      <c r="F138" s="15"/>
      <c r="G138" s="15"/>
      <c r="H138" s="15"/>
      <c r="I138" s="15"/>
      <c r="J138" s="15"/>
      <c r="K138" s="15"/>
      <c r="L138" s="15"/>
      <c r="M138" s="15"/>
      <c r="N138" s="15"/>
      <c r="O138" s="15"/>
      <c r="P138" s="15"/>
      <c r="Q138" s="15"/>
    </row>
    <row r="139" spans="1:17" s="6" customFormat="1" ht="15" customHeight="1">
      <c r="A139" s="15"/>
      <c r="B139" s="15"/>
      <c r="C139" s="15"/>
      <c r="D139" s="15"/>
      <c r="E139" s="15"/>
      <c r="F139" s="15"/>
      <c r="G139" s="15"/>
      <c r="H139" s="15"/>
      <c r="I139" s="15"/>
      <c r="J139" s="15"/>
      <c r="K139" s="15"/>
      <c r="L139" s="15"/>
      <c r="M139" s="15"/>
      <c r="N139" s="15"/>
      <c r="O139" s="15"/>
      <c r="P139" s="15"/>
      <c r="Q139" s="15"/>
    </row>
    <row r="140" spans="1:17" s="6" customFormat="1" ht="15" customHeight="1">
      <c r="A140" s="15"/>
      <c r="B140" s="15"/>
      <c r="C140" s="15"/>
      <c r="D140" s="15"/>
      <c r="E140" s="15"/>
      <c r="F140" s="15"/>
      <c r="G140" s="15"/>
      <c r="H140" s="15"/>
      <c r="I140" s="15"/>
      <c r="J140" s="15"/>
      <c r="K140" s="15"/>
      <c r="L140" s="15"/>
      <c r="M140" s="15"/>
      <c r="N140" s="15"/>
      <c r="O140" s="15"/>
      <c r="P140" s="15"/>
      <c r="Q140" s="15"/>
    </row>
    <row r="141" spans="1:17" s="6" customFormat="1" ht="15" customHeight="1">
      <c r="A141" s="15"/>
      <c r="B141" s="15"/>
      <c r="C141" s="15"/>
      <c r="D141" s="15"/>
      <c r="E141" s="15"/>
      <c r="F141" s="15"/>
      <c r="G141" s="15"/>
      <c r="H141" s="15"/>
      <c r="I141" s="15"/>
      <c r="J141" s="15"/>
      <c r="K141" s="15"/>
      <c r="L141" s="15"/>
      <c r="M141" s="15"/>
      <c r="N141" s="15"/>
      <c r="O141" s="15"/>
      <c r="P141" s="15"/>
      <c r="Q141" s="15"/>
    </row>
    <row r="142" spans="1:17" s="6" customFormat="1" ht="15" customHeight="1">
      <c r="A142" s="15"/>
      <c r="B142" s="15"/>
      <c r="C142" s="15"/>
      <c r="D142" s="15"/>
      <c r="E142" s="15"/>
      <c r="F142" s="15"/>
      <c r="G142" s="15"/>
      <c r="H142" s="15"/>
      <c r="I142" s="15"/>
      <c r="J142" s="15"/>
      <c r="K142" s="15"/>
      <c r="L142" s="15"/>
      <c r="M142" s="15"/>
      <c r="N142" s="15"/>
      <c r="O142" s="15"/>
      <c r="P142" s="15"/>
      <c r="Q142" s="15"/>
    </row>
    <row r="143" spans="1:17" s="6" customFormat="1" ht="15" customHeight="1">
      <c r="A143" s="15"/>
      <c r="B143" s="15"/>
      <c r="C143" s="15"/>
      <c r="D143" s="15"/>
      <c r="E143" s="15"/>
      <c r="F143" s="15"/>
      <c r="G143" s="15"/>
      <c r="H143" s="15"/>
      <c r="I143" s="15"/>
      <c r="J143" s="15"/>
      <c r="K143" s="15"/>
      <c r="L143" s="15"/>
      <c r="M143" s="15"/>
      <c r="N143" s="15"/>
      <c r="O143" s="15"/>
      <c r="P143" s="15"/>
      <c r="Q143" s="15"/>
    </row>
    <row r="144" spans="1:17" s="6" customFormat="1" ht="15" customHeight="1">
      <c r="A144" s="15"/>
      <c r="B144" s="15"/>
      <c r="C144" s="15"/>
      <c r="D144" s="15"/>
      <c r="E144" s="15"/>
      <c r="F144" s="15"/>
      <c r="G144" s="15"/>
      <c r="H144" s="15"/>
      <c r="I144" s="15"/>
      <c r="J144" s="15"/>
      <c r="K144" s="15"/>
      <c r="L144" s="15"/>
      <c r="M144" s="15"/>
      <c r="N144" s="15"/>
      <c r="O144" s="15"/>
      <c r="P144" s="15"/>
      <c r="Q144" s="15"/>
    </row>
    <row r="145" spans="1:17" s="6" customFormat="1" ht="15" customHeight="1">
      <c r="A145" s="15"/>
      <c r="B145" s="15"/>
      <c r="C145" s="15"/>
      <c r="D145" s="15"/>
      <c r="E145" s="15"/>
      <c r="F145" s="15"/>
      <c r="G145" s="15"/>
      <c r="H145" s="15"/>
      <c r="I145" s="15"/>
      <c r="J145" s="15"/>
      <c r="K145" s="15"/>
      <c r="L145" s="15"/>
      <c r="M145" s="15"/>
      <c r="N145" s="15"/>
      <c r="O145" s="15"/>
      <c r="P145" s="15"/>
      <c r="Q145" s="15"/>
    </row>
    <row r="146" spans="1:17" s="6" customFormat="1" ht="15" customHeight="1">
      <c r="A146" s="15"/>
      <c r="B146" s="15"/>
      <c r="C146" s="15"/>
      <c r="D146" s="15"/>
      <c r="E146" s="15"/>
      <c r="F146" s="15"/>
      <c r="G146" s="15"/>
      <c r="H146" s="15"/>
      <c r="I146" s="15"/>
      <c r="J146" s="15"/>
      <c r="K146" s="15"/>
      <c r="L146" s="15"/>
      <c r="M146" s="15"/>
      <c r="N146" s="15"/>
      <c r="O146" s="15"/>
      <c r="P146" s="15"/>
      <c r="Q146" s="15"/>
    </row>
    <row r="147" spans="1:17" s="6" customFormat="1" ht="15" customHeight="1">
      <c r="A147" s="15"/>
      <c r="B147" s="15"/>
      <c r="C147" s="15"/>
      <c r="D147" s="15"/>
      <c r="E147" s="15"/>
      <c r="F147" s="15"/>
      <c r="G147" s="15"/>
      <c r="H147" s="15"/>
      <c r="I147" s="15"/>
      <c r="J147" s="15"/>
      <c r="K147" s="15"/>
      <c r="L147" s="15"/>
      <c r="M147" s="15"/>
      <c r="N147" s="15"/>
      <c r="O147" s="15"/>
      <c r="P147" s="15"/>
      <c r="Q147" s="15"/>
    </row>
    <row r="148" spans="1:17" s="6" customFormat="1" ht="15" customHeight="1">
      <c r="A148" s="15"/>
      <c r="B148" s="15"/>
      <c r="C148" s="15"/>
      <c r="D148" s="15"/>
      <c r="E148" s="15"/>
      <c r="F148" s="15"/>
      <c r="G148" s="15"/>
      <c r="H148" s="15"/>
      <c r="I148" s="15"/>
      <c r="J148" s="15"/>
      <c r="K148" s="15"/>
      <c r="L148" s="15"/>
      <c r="M148" s="15"/>
      <c r="N148" s="15"/>
      <c r="O148" s="15"/>
      <c r="P148" s="15"/>
      <c r="Q148" s="15"/>
    </row>
    <row r="149" spans="1:17" s="6" customFormat="1" ht="15" customHeight="1">
      <c r="A149" s="15"/>
      <c r="B149" s="15"/>
      <c r="C149" s="15"/>
      <c r="D149" s="15"/>
      <c r="E149" s="15"/>
      <c r="F149" s="15"/>
      <c r="G149" s="15"/>
      <c r="H149" s="15"/>
      <c r="I149" s="15"/>
      <c r="J149" s="15"/>
      <c r="K149" s="15"/>
      <c r="L149" s="15"/>
      <c r="M149" s="15"/>
      <c r="N149" s="15"/>
      <c r="O149" s="15"/>
      <c r="P149" s="15"/>
      <c r="Q149" s="15"/>
    </row>
    <row r="150" spans="1:17" s="6" customFormat="1" ht="15" customHeight="1">
      <c r="A150" s="15"/>
      <c r="B150" s="15"/>
      <c r="C150" s="15"/>
      <c r="D150" s="15"/>
      <c r="E150" s="15"/>
      <c r="F150" s="15"/>
      <c r="G150" s="15"/>
      <c r="H150" s="15"/>
      <c r="I150" s="15"/>
      <c r="J150" s="15"/>
      <c r="K150" s="15"/>
      <c r="L150" s="15"/>
      <c r="M150" s="15"/>
      <c r="N150" s="15"/>
      <c r="O150" s="15"/>
      <c r="P150" s="15"/>
      <c r="Q150" s="15"/>
    </row>
    <row r="151" spans="1:17" s="6" customFormat="1" ht="15" customHeight="1">
      <c r="A151" s="15"/>
      <c r="B151" s="15"/>
      <c r="C151" s="15"/>
      <c r="D151" s="15"/>
      <c r="E151" s="15"/>
      <c r="F151" s="15"/>
      <c r="G151" s="15"/>
      <c r="H151" s="15"/>
      <c r="I151" s="15"/>
      <c r="J151" s="15"/>
      <c r="K151" s="15"/>
      <c r="L151" s="15"/>
      <c r="M151" s="15"/>
      <c r="N151" s="15"/>
      <c r="O151" s="15"/>
      <c r="P151" s="15"/>
      <c r="Q151" s="15"/>
    </row>
    <row r="152" spans="1:17" s="6" customFormat="1" ht="15" customHeight="1">
      <c r="A152" s="15"/>
      <c r="B152" s="15"/>
      <c r="C152" s="15"/>
      <c r="D152" s="15"/>
      <c r="E152" s="15"/>
      <c r="F152" s="15"/>
      <c r="G152" s="15"/>
      <c r="H152" s="15"/>
      <c r="I152" s="15"/>
      <c r="J152" s="15"/>
      <c r="K152" s="15"/>
      <c r="L152" s="15"/>
      <c r="M152" s="15"/>
      <c r="N152" s="15"/>
      <c r="O152" s="15"/>
      <c r="P152" s="15"/>
      <c r="Q152" s="15"/>
    </row>
    <row r="153" spans="1:17" s="6" customFormat="1" ht="15" customHeight="1">
      <c r="A153" s="15"/>
      <c r="B153" s="15"/>
      <c r="C153" s="15"/>
      <c r="D153" s="15"/>
      <c r="E153" s="15"/>
      <c r="F153" s="15"/>
      <c r="G153" s="15"/>
      <c r="H153" s="15"/>
      <c r="I153" s="15"/>
      <c r="J153" s="15"/>
      <c r="K153" s="15"/>
      <c r="L153" s="15"/>
      <c r="M153" s="15"/>
      <c r="N153" s="15"/>
      <c r="O153" s="15"/>
      <c r="P153" s="15"/>
      <c r="Q153" s="15"/>
    </row>
    <row r="154" spans="1:17" s="6" customFormat="1" ht="15" customHeight="1">
      <c r="A154" s="15"/>
      <c r="B154" s="15"/>
      <c r="C154" s="15"/>
      <c r="D154" s="15"/>
      <c r="E154" s="15"/>
      <c r="F154" s="15"/>
      <c r="G154" s="15"/>
      <c r="H154" s="15"/>
      <c r="I154" s="15"/>
      <c r="J154" s="15"/>
      <c r="K154" s="15"/>
      <c r="L154" s="15"/>
      <c r="M154" s="15"/>
      <c r="N154" s="15"/>
      <c r="O154" s="15"/>
      <c r="P154" s="15"/>
      <c r="Q154" s="15"/>
    </row>
    <row r="155" spans="1:17" s="6" customFormat="1" ht="15" customHeight="1">
      <c r="A155" s="15"/>
      <c r="B155" s="15"/>
      <c r="C155" s="15"/>
      <c r="D155" s="15"/>
      <c r="E155" s="15"/>
      <c r="F155" s="15"/>
      <c r="G155" s="15"/>
      <c r="H155" s="15"/>
      <c r="I155" s="15"/>
      <c r="J155" s="15"/>
      <c r="K155" s="15"/>
      <c r="L155" s="15"/>
      <c r="M155" s="15"/>
      <c r="N155" s="15"/>
      <c r="O155" s="15"/>
      <c r="P155" s="15"/>
      <c r="Q155" s="15"/>
    </row>
    <row r="156" spans="1:17" s="6" customFormat="1" ht="15" customHeight="1">
      <c r="A156" s="15"/>
      <c r="B156" s="15"/>
      <c r="C156" s="15"/>
      <c r="D156" s="15"/>
      <c r="E156" s="15"/>
      <c r="F156" s="15"/>
      <c r="G156" s="15"/>
      <c r="H156" s="15"/>
      <c r="I156" s="15"/>
      <c r="J156" s="15"/>
      <c r="K156" s="15"/>
      <c r="L156" s="15"/>
      <c r="M156" s="15"/>
      <c r="N156" s="15"/>
      <c r="O156" s="15"/>
      <c r="P156" s="15"/>
      <c r="Q156" s="15"/>
    </row>
    <row r="157" spans="1:17" s="6" customFormat="1" ht="15" customHeight="1">
      <c r="A157" s="15"/>
      <c r="B157" s="15"/>
      <c r="C157" s="15"/>
      <c r="D157" s="15"/>
      <c r="E157" s="15"/>
      <c r="F157" s="15"/>
      <c r="G157" s="15"/>
      <c r="H157" s="15"/>
      <c r="I157" s="15"/>
      <c r="J157" s="15"/>
      <c r="K157" s="15"/>
      <c r="L157" s="15"/>
      <c r="M157" s="15"/>
      <c r="N157" s="15"/>
      <c r="O157" s="15"/>
      <c r="P157" s="15"/>
      <c r="Q157" s="15"/>
    </row>
    <row r="158" spans="1:17" s="6" customFormat="1" ht="15" customHeight="1">
      <c r="A158" s="15"/>
      <c r="B158" s="15"/>
      <c r="C158" s="15"/>
      <c r="D158" s="15"/>
      <c r="E158" s="15"/>
      <c r="F158" s="15"/>
      <c r="G158" s="15"/>
      <c r="H158" s="15"/>
      <c r="I158" s="15"/>
      <c r="J158" s="15"/>
      <c r="K158" s="15"/>
      <c r="L158" s="15"/>
      <c r="M158" s="15"/>
      <c r="N158" s="15"/>
      <c r="O158" s="15"/>
      <c r="P158" s="15"/>
      <c r="Q158" s="15"/>
    </row>
    <row r="159" spans="1:17" s="6" customFormat="1" ht="15" customHeight="1">
      <c r="A159" s="15"/>
      <c r="B159" s="15"/>
      <c r="C159" s="15"/>
      <c r="D159" s="15"/>
      <c r="E159" s="15"/>
      <c r="F159" s="15"/>
      <c r="G159" s="15"/>
      <c r="H159" s="15"/>
      <c r="I159" s="15"/>
      <c r="J159" s="15"/>
      <c r="K159" s="15"/>
      <c r="L159" s="15"/>
      <c r="M159" s="15"/>
      <c r="N159" s="15"/>
      <c r="O159" s="15"/>
      <c r="P159" s="15"/>
      <c r="Q159" s="15"/>
    </row>
    <row r="160" spans="1:17" s="6" customFormat="1" ht="15" customHeight="1">
      <c r="A160" s="15"/>
      <c r="B160" s="15"/>
      <c r="C160" s="15"/>
      <c r="D160" s="15"/>
      <c r="E160" s="15"/>
      <c r="F160" s="15"/>
      <c r="G160" s="15"/>
      <c r="H160" s="15"/>
      <c r="I160" s="15"/>
      <c r="J160" s="15"/>
      <c r="K160" s="15"/>
      <c r="L160" s="15"/>
      <c r="M160" s="15"/>
      <c r="N160" s="15"/>
      <c r="O160" s="15"/>
      <c r="P160" s="15"/>
      <c r="Q160" s="15"/>
    </row>
    <row r="161" spans="1:17" s="6" customFormat="1" ht="15" customHeight="1">
      <c r="A161" s="15"/>
      <c r="B161" s="15"/>
      <c r="C161" s="15"/>
      <c r="D161" s="15"/>
      <c r="E161" s="15"/>
      <c r="F161" s="15"/>
      <c r="G161" s="15"/>
      <c r="H161" s="15"/>
      <c r="I161" s="15"/>
      <c r="J161" s="15"/>
      <c r="K161" s="15"/>
      <c r="L161" s="15"/>
      <c r="M161" s="15"/>
      <c r="N161" s="15"/>
      <c r="O161" s="15"/>
      <c r="P161" s="15"/>
      <c r="Q161" s="15"/>
    </row>
    <row r="162" spans="1:17" s="6" customFormat="1" ht="15" customHeight="1">
      <c r="A162" s="15"/>
      <c r="B162" s="15"/>
      <c r="C162" s="15"/>
      <c r="D162" s="15"/>
      <c r="E162" s="15"/>
      <c r="F162" s="15"/>
      <c r="G162" s="15"/>
      <c r="H162" s="15"/>
      <c r="I162" s="15"/>
      <c r="J162" s="15"/>
      <c r="K162" s="15"/>
      <c r="L162" s="15"/>
      <c r="M162" s="15"/>
      <c r="N162" s="15"/>
      <c r="O162" s="15"/>
      <c r="P162" s="15"/>
      <c r="Q162" s="15"/>
    </row>
    <row r="163" spans="1:17" s="6" customFormat="1" ht="15" customHeight="1">
      <c r="A163" s="15"/>
      <c r="B163" s="15"/>
      <c r="C163" s="15"/>
      <c r="D163" s="15"/>
      <c r="E163" s="15"/>
      <c r="F163" s="15"/>
      <c r="G163" s="15"/>
      <c r="H163" s="15"/>
      <c r="I163" s="15"/>
      <c r="J163" s="15"/>
      <c r="K163" s="15"/>
      <c r="L163" s="15"/>
      <c r="M163" s="15"/>
      <c r="N163" s="15"/>
      <c r="O163" s="15"/>
      <c r="P163" s="15"/>
      <c r="Q163" s="15"/>
    </row>
    <row r="164" spans="1:17" s="6" customFormat="1" ht="15" customHeight="1">
      <c r="A164" s="15"/>
      <c r="B164" s="15"/>
      <c r="C164" s="15"/>
      <c r="D164" s="15"/>
      <c r="E164" s="15"/>
      <c r="F164" s="15"/>
      <c r="G164" s="15"/>
      <c r="H164" s="15"/>
      <c r="I164" s="15"/>
      <c r="J164" s="15"/>
      <c r="K164" s="15"/>
      <c r="L164" s="15"/>
      <c r="M164" s="15"/>
      <c r="N164" s="15"/>
      <c r="O164" s="15"/>
      <c r="P164" s="15"/>
      <c r="Q164" s="15"/>
    </row>
    <row r="165" spans="1:17" s="6" customFormat="1" ht="15" customHeight="1">
      <c r="A165" s="15"/>
      <c r="B165" s="15"/>
      <c r="C165" s="15"/>
      <c r="D165" s="15"/>
      <c r="E165" s="15"/>
      <c r="F165" s="15"/>
      <c r="G165" s="15"/>
      <c r="H165" s="15"/>
      <c r="I165" s="15"/>
      <c r="J165" s="15"/>
      <c r="K165" s="15"/>
      <c r="L165" s="15"/>
      <c r="M165" s="15"/>
      <c r="N165" s="15"/>
      <c r="O165" s="15"/>
      <c r="P165" s="15"/>
      <c r="Q165" s="15"/>
    </row>
    <row r="166" spans="1:17" s="6" customFormat="1" ht="15" customHeight="1">
      <c r="A166" s="15"/>
      <c r="B166" s="15"/>
      <c r="C166" s="15"/>
      <c r="D166" s="15"/>
      <c r="E166" s="15"/>
      <c r="F166" s="15"/>
      <c r="G166" s="15"/>
      <c r="H166" s="15"/>
      <c r="I166" s="15"/>
      <c r="J166" s="15"/>
      <c r="K166" s="15"/>
      <c r="L166" s="15"/>
      <c r="M166" s="15"/>
      <c r="N166" s="15"/>
      <c r="O166" s="15"/>
      <c r="P166" s="15"/>
      <c r="Q166" s="15"/>
    </row>
    <row r="167" spans="1:17" s="6" customFormat="1" ht="15" customHeight="1">
      <c r="A167" s="15"/>
      <c r="B167" s="15"/>
      <c r="C167" s="15"/>
      <c r="D167" s="15"/>
      <c r="E167" s="15"/>
      <c r="F167" s="15"/>
      <c r="G167" s="15"/>
      <c r="H167" s="15"/>
      <c r="I167" s="15"/>
      <c r="J167" s="15"/>
      <c r="K167" s="15"/>
      <c r="L167" s="15"/>
      <c r="M167" s="15"/>
      <c r="N167" s="15"/>
      <c r="O167" s="15"/>
      <c r="P167" s="15"/>
      <c r="Q167" s="15"/>
    </row>
    <row r="168" spans="1:17" s="6" customFormat="1" ht="15" customHeight="1">
      <c r="A168" s="15"/>
      <c r="B168" s="15"/>
      <c r="C168" s="15"/>
      <c r="D168" s="15"/>
      <c r="E168" s="15"/>
      <c r="F168" s="15"/>
      <c r="G168" s="15"/>
      <c r="H168" s="15"/>
      <c r="I168" s="15"/>
      <c r="J168" s="15"/>
      <c r="K168" s="15"/>
      <c r="L168" s="15"/>
      <c r="M168" s="15"/>
      <c r="N168" s="15"/>
      <c r="O168" s="15"/>
      <c r="P168" s="15"/>
      <c r="Q168" s="15"/>
    </row>
    <row r="169" spans="1:17" s="6" customFormat="1" ht="15" customHeight="1">
      <c r="A169" s="15"/>
      <c r="B169" s="15"/>
      <c r="C169" s="15"/>
      <c r="D169" s="15"/>
      <c r="E169" s="15"/>
      <c r="F169" s="15"/>
      <c r="G169" s="15"/>
      <c r="H169" s="15"/>
      <c r="I169" s="15"/>
      <c r="J169" s="15"/>
      <c r="K169" s="15"/>
      <c r="L169" s="15"/>
      <c r="M169" s="15"/>
      <c r="N169" s="15"/>
      <c r="O169" s="15"/>
      <c r="P169" s="15"/>
      <c r="Q169" s="15"/>
    </row>
    <row r="170" spans="1:17" s="6" customFormat="1" ht="15" customHeight="1">
      <c r="A170" s="15"/>
      <c r="B170" s="15"/>
      <c r="C170" s="15"/>
      <c r="D170" s="15"/>
      <c r="E170" s="15"/>
      <c r="F170" s="15"/>
      <c r="G170" s="15"/>
      <c r="H170" s="15"/>
      <c r="I170" s="15"/>
      <c r="J170" s="15"/>
      <c r="K170" s="15"/>
      <c r="L170" s="15"/>
      <c r="M170" s="15"/>
      <c r="N170" s="15"/>
      <c r="O170" s="15"/>
      <c r="P170" s="15"/>
      <c r="Q170" s="15"/>
    </row>
    <row r="171" spans="1:17" s="6" customFormat="1" ht="15" customHeight="1">
      <c r="A171" s="15"/>
      <c r="B171" s="15"/>
      <c r="C171" s="15"/>
      <c r="D171" s="15"/>
      <c r="E171" s="15"/>
      <c r="F171" s="15"/>
      <c r="G171" s="15"/>
      <c r="H171" s="15"/>
      <c r="I171" s="15"/>
      <c r="J171" s="15"/>
      <c r="K171" s="15"/>
      <c r="L171" s="15"/>
      <c r="M171" s="15"/>
      <c r="N171" s="15"/>
      <c r="O171" s="15"/>
      <c r="P171" s="15"/>
      <c r="Q171" s="15"/>
    </row>
    <row r="172" spans="1:17" s="6" customFormat="1" ht="15" customHeight="1">
      <c r="A172" s="15"/>
      <c r="B172" s="15"/>
      <c r="C172" s="15"/>
      <c r="D172" s="15"/>
      <c r="E172" s="15"/>
      <c r="F172" s="15"/>
      <c r="G172" s="15"/>
      <c r="H172" s="15"/>
      <c r="I172" s="15"/>
      <c r="J172" s="15"/>
      <c r="K172" s="15"/>
      <c r="L172" s="15"/>
      <c r="M172" s="15"/>
      <c r="N172" s="15"/>
      <c r="O172" s="15"/>
      <c r="P172" s="15"/>
      <c r="Q172" s="15"/>
    </row>
    <row r="173" spans="1:17" s="6" customFormat="1" ht="15" customHeight="1">
      <c r="A173" s="15"/>
      <c r="B173" s="15"/>
      <c r="C173" s="15"/>
      <c r="D173" s="15"/>
      <c r="E173" s="15"/>
      <c r="F173" s="15"/>
      <c r="G173" s="15"/>
      <c r="H173" s="15"/>
      <c r="I173" s="15"/>
      <c r="J173" s="15"/>
      <c r="K173" s="15"/>
      <c r="L173" s="15"/>
      <c r="M173" s="15"/>
      <c r="N173" s="15"/>
      <c r="O173" s="15"/>
      <c r="P173" s="15"/>
      <c r="Q173" s="15"/>
    </row>
    <row r="174" spans="1:17" s="6" customFormat="1" ht="15" customHeight="1">
      <c r="A174" s="15"/>
      <c r="B174" s="15"/>
      <c r="C174" s="15"/>
      <c r="D174" s="15"/>
      <c r="E174" s="15"/>
      <c r="F174" s="15"/>
      <c r="G174" s="15"/>
      <c r="H174" s="15"/>
      <c r="I174" s="15"/>
      <c r="J174" s="15"/>
      <c r="K174" s="15"/>
      <c r="L174" s="15"/>
      <c r="M174" s="15"/>
      <c r="N174" s="15"/>
      <c r="O174" s="15"/>
      <c r="P174" s="15"/>
      <c r="Q174" s="15"/>
    </row>
    <row r="175" spans="1:17" ht="15" customHeight="1">
      <c r="A175" s="15"/>
    </row>
    <row r="176" spans="1:17" ht="15" customHeight="1"/>
    <row r="177" spans="1:17" ht="15" customHeight="1"/>
    <row r="178" spans="1:17" ht="15" customHeight="1"/>
    <row r="179" spans="1:17" ht="15" customHeight="1"/>
    <row r="180" spans="1:17" ht="15" customHeight="1"/>
    <row r="181" spans="1:17" ht="15" customHeight="1"/>
    <row r="182" spans="1:17" ht="15" customHeight="1"/>
    <row r="183" spans="1:17" ht="15" customHeight="1"/>
    <row r="184" spans="1:17" ht="15" customHeight="1"/>
    <row r="185" spans="1:17" ht="15" customHeight="1"/>
    <row r="186" spans="1:17" customFormat="1" ht="15" customHeight="1">
      <c r="A186" s="50"/>
      <c r="B186" s="50"/>
      <c r="C186" s="50"/>
      <c r="D186" s="50"/>
      <c r="E186" s="50"/>
      <c r="F186" s="50"/>
      <c r="G186" s="50"/>
      <c r="H186" s="50"/>
      <c r="I186" s="50"/>
      <c r="J186" s="50"/>
      <c r="K186" s="50"/>
      <c r="L186" s="50"/>
      <c r="M186" s="50"/>
      <c r="N186" s="50"/>
      <c r="O186" s="50"/>
      <c r="P186" s="50"/>
      <c r="Q186" s="50"/>
    </row>
    <row r="187" spans="1:17" customFormat="1" ht="15" customHeight="1">
      <c r="A187" s="50"/>
      <c r="B187" s="50"/>
      <c r="C187" s="50"/>
      <c r="D187" s="50"/>
      <c r="E187" s="50"/>
      <c r="F187" s="50"/>
      <c r="G187" s="50"/>
      <c r="H187" s="50"/>
      <c r="I187" s="50"/>
      <c r="J187" s="50"/>
      <c r="K187" s="50"/>
      <c r="L187" s="50"/>
      <c r="M187" s="50"/>
      <c r="N187" s="50"/>
      <c r="O187" s="50"/>
      <c r="P187" s="50"/>
      <c r="Q187" s="50"/>
    </row>
    <row r="188" spans="1:17" customFormat="1" ht="15" customHeight="1">
      <c r="A188" s="50"/>
      <c r="B188" s="50"/>
      <c r="C188" s="50"/>
      <c r="D188" s="50"/>
      <c r="E188" s="50"/>
      <c r="F188" s="50"/>
      <c r="G188" s="50"/>
      <c r="H188" s="50"/>
      <c r="I188" s="50"/>
      <c r="J188" s="50"/>
      <c r="K188" s="50"/>
      <c r="L188" s="50"/>
      <c r="M188" s="50"/>
      <c r="N188" s="50"/>
      <c r="O188" s="50"/>
      <c r="P188" s="50"/>
      <c r="Q188" s="50"/>
    </row>
    <row r="189" spans="1:17" customFormat="1" ht="15" customHeight="1">
      <c r="A189" s="50"/>
      <c r="B189" s="50"/>
      <c r="C189" s="50"/>
      <c r="D189" s="50"/>
      <c r="E189" s="50"/>
      <c r="F189" s="50"/>
      <c r="G189" s="50"/>
      <c r="H189" s="50"/>
      <c r="I189" s="50"/>
      <c r="J189" s="50"/>
      <c r="K189" s="50"/>
      <c r="L189" s="50"/>
      <c r="M189" s="50"/>
      <c r="N189" s="50"/>
      <c r="O189" s="50"/>
      <c r="P189" s="50"/>
      <c r="Q189" s="50"/>
    </row>
    <row r="190" spans="1:17" customFormat="1" ht="15" customHeight="1">
      <c r="A190" s="50"/>
      <c r="B190" s="50"/>
      <c r="C190" s="50"/>
      <c r="D190" s="50"/>
      <c r="E190" s="50"/>
      <c r="F190" s="50"/>
      <c r="G190" s="50"/>
      <c r="H190" s="50"/>
      <c r="I190" s="50"/>
      <c r="J190" s="50"/>
      <c r="K190" s="50"/>
      <c r="L190" s="50"/>
      <c r="M190" s="50"/>
      <c r="N190" s="50"/>
      <c r="O190" s="50"/>
      <c r="P190" s="50"/>
      <c r="Q190" s="50"/>
    </row>
    <row r="191" spans="1:17" customFormat="1" ht="15" customHeight="1">
      <c r="A191" s="50"/>
      <c r="B191" s="50"/>
      <c r="C191" s="50"/>
      <c r="D191" s="50"/>
      <c r="E191" s="50"/>
      <c r="F191" s="50"/>
      <c r="G191" s="50"/>
      <c r="H191" s="50"/>
      <c r="I191" s="50"/>
      <c r="J191" s="50"/>
      <c r="K191" s="50"/>
      <c r="L191" s="50"/>
      <c r="M191" s="50"/>
      <c r="N191" s="50"/>
      <c r="O191" s="50"/>
      <c r="P191" s="50"/>
      <c r="Q191" s="50"/>
    </row>
    <row r="192" spans="1:17" customFormat="1" ht="15" customHeight="1">
      <c r="A192" s="50"/>
      <c r="B192" s="50"/>
      <c r="C192" s="50"/>
      <c r="D192" s="50"/>
      <c r="E192" s="50"/>
      <c r="F192" s="50"/>
      <c r="G192" s="50"/>
      <c r="H192" s="50"/>
      <c r="I192" s="50"/>
      <c r="J192" s="50"/>
      <c r="K192" s="50"/>
      <c r="L192" s="50"/>
      <c r="M192" s="50"/>
      <c r="N192" s="50"/>
      <c r="O192" s="50"/>
      <c r="P192" s="50"/>
      <c r="Q192" s="50"/>
    </row>
    <row r="193" spans="1:17" customFormat="1" ht="15" customHeight="1">
      <c r="A193" s="50"/>
      <c r="B193" s="50"/>
      <c r="C193" s="50"/>
      <c r="D193" s="50"/>
      <c r="E193" s="50"/>
      <c r="F193" s="50"/>
      <c r="G193" s="50"/>
      <c r="H193" s="50"/>
      <c r="I193" s="50"/>
      <c r="J193" s="50"/>
      <c r="K193" s="50"/>
      <c r="L193" s="50"/>
      <c r="M193" s="50"/>
      <c r="N193" s="50"/>
      <c r="O193" s="50"/>
      <c r="P193" s="50"/>
      <c r="Q193" s="50"/>
    </row>
    <row r="194" spans="1:17" customFormat="1" ht="15" customHeight="1">
      <c r="A194" s="50"/>
      <c r="B194" s="50"/>
      <c r="C194" s="50"/>
      <c r="D194" s="50"/>
      <c r="E194" s="50"/>
      <c r="F194" s="50"/>
      <c r="G194" s="50"/>
      <c r="H194" s="50"/>
      <c r="I194" s="50"/>
      <c r="J194" s="50"/>
      <c r="K194" s="50"/>
      <c r="L194" s="50"/>
      <c r="M194" s="50"/>
      <c r="N194" s="50"/>
      <c r="O194" s="50"/>
      <c r="P194" s="50"/>
      <c r="Q194" s="50"/>
    </row>
    <row r="195" spans="1:17" customFormat="1" ht="15" customHeight="1">
      <c r="A195" s="50"/>
      <c r="B195" s="50"/>
      <c r="C195" s="50"/>
      <c r="D195" s="50"/>
      <c r="E195" s="50"/>
      <c r="F195" s="50"/>
      <c r="G195" s="50"/>
      <c r="H195" s="50"/>
      <c r="I195" s="50"/>
      <c r="J195" s="50"/>
      <c r="K195" s="50"/>
      <c r="L195" s="50"/>
      <c r="M195" s="50"/>
      <c r="N195" s="50"/>
      <c r="O195" s="50"/>
      <c r="P195" s="50"/>
      <c r="Q195" s="50"/>
    </row>
    <row r="196" spans="1:17" customFormat="1" ht="15" customHeight="1">
      <c r="A196" s="50"/>
      <c r="B196" s="50"/>
      <c r="C196" s="50"/>
      <c r="D196" s="50"/>
      <c r="E196" s="50"/>
      <c r="F196" s="50"/>
      <c r="G196" s="50"/>
      <c r="H196" s="50"/>
      <c r="I196" s="50"/>
      <c r="J196" s="50"/>
      <c r="K196" s="50"/>
      <c r="L196" s="50"/>
      <c r="M196" s="50"/>
      <c r="N196" s="50"/>
      <c r="O196" s="50"/>
      <c r="P196" s="50"/>
      <c r="Q196" s="50"/>
    </row>
    <row r="197" spans="1:17" customFormat="1" ht="15" customHeight="1">
      <c r="A197" s="50"/>
      <c r="B197" s="50"/>
      <c r="C197" s="50"/>
      <c r="D197" s="50"/>
      <c r="E197" s="50"/>
      <c r="F197" s="50"/>
      <c r="G197" s="50"/>
      <c r="H197" s="50"/>
      <c r="I197" s="50"/>
      <c r="J197" s="50"/>
      <c r="K197" s="50"/>
      <c r="L197" s="50"/>
      <c r="M197" s="50"/>
      <c r="N197" s="50"/>
      <c r="O197" s="50"/>
      <c r="P197" s="50"/>
      <c r="Q197" s="50"/>
    </row>
    <row r="198" spans="1:17" customFormat="1" ht="15" customHeight="1">
      <c r="A198" s="50"/>
      <c r="B198" s="50"/>
      <c r="C198" s="50"/>
      <c r="D198" s="50"/>
      <c r="E198" s="50"/>
      <c r="F198" s="50"/>
      <c r="G198" s="50"/>
      <c r="H198" s="50"/>
      <c r="I198" s="50"/>
      <c r="J198" s="50"/>
      <c r="K198" s="50"/>
      <c r="L198" s="50"/>
      <c r="M198" s="50"/>
      <c r="N198" s="50"/>
      <c r="O198" s="50"/>
      <c r="P198" s="50"/>
      <c r="Q198" s="50"/>
    </row>
    <row r="199" spans="1:17" customFormat="1" ht="15" customHeight="1">
      <c r="A199" s="50"/>
      <c r="B199" s="50"/>
      <c r="C199" s="50"/>
      <c r="D199" s="50"/>
      <c r="E199" s="50"/>
      <c r="F199" s="50"/>
      <c r="G199" s="50"/>
      <c r="H199" s="50"/>
      <c r="I199" s="50"/>
      <c r="J199" s="50"/>
      <c r="K199" s="50"/>
      <c r="L199" s="50"/>
      <c r="M199" s="50"/>
      <c r="N199" s="50"/>
      <c r="O199" s="50"/>
      <c r="P199" s="50"/>
      <c r="Q199" s="50"/>
    </row>
    <row r="200" spans="1:17" customFormat="1" ht="15" customHeight="1">
      <c r="A200" s="50"/>
      <c r="B200" s="50"/>
      <c r="C200" s="50"/>
      <c r="D200" s="50"/>
      <c r="E200" s="50"/>
      <c r="F200" s="50"/>
      <c r="G200" s="50"/>
      <c r="H200" s="50"/>
      <c r="I200" s="50"/>
      <c r="J200" s="50"/>
      <c r="K200" s="50"/>
      <c r="L200" s="50"/>
      <c r="M200" s="50"/>
      <c r="N200" s="50"/>
      <c r="O200" s="50"/>
      <c r="P200" s="50"/>
      <c r="Q200" s="50"/>
    </row>
    <row r="201" spans="1:17" customFormat="1" ht="15" customHeight="1">
      <c r="A201" s="50"/>
      <c r="B201" s="50"/>
      <c r="C201" s="50"/>
      <c r="D201" s="50"/>
      <c r="E201" s="50"/>
      <c r="F201" s="50"/>
      <c r="G201" s="50"/>
      <c r="H201" s="50"/>
      <c r="I201" s="50"/>
      <c r="J201" s="50"/>
      <c r="K201" s="50"/>
      <c r="L201" s="50"/>
      <c r="M201" s="50"/>
      <c r="N201" s="50"/>
      <c r="O201" s="50"/>
      <c r="P201" s="50"/>
      <c r="Q201" s="50"/>
    </row>
    <row r="202" spans="1:17" customFormat="1" ht="15" customHeight="1">
      <c r="A202" s="50"/>
      <c r="B202" s="50"/>
      <c r="C202" s="50"/>
      <c r="D202" s="50"/>
      <c r="E202" s="50"/>
      <c r="F202" s="50"/>
      <c r="G202" s="50"/>
      <c r="H202" s="50"/>
      <c r="I202" s="50"/>
      <c r="J202" s="50"/>
      <c r="K202" s="50"/>
      <c r="L202" s="50"/>
      <c r="M202" s="50"/>
      <c r="N202" s="50"/>
      <c r="O202" s="50"/>
      <c r="P202" s="50"/>
      <c r="Q202" s="50"/>
    </row>
    <row r="203" spans="1:17" customFormat="1" ht="15" customHeight="1">
      <c r="A203" s="50"/>
      <c r="B203" s="50"/>
      <c r="C203" s="50"/>
      <c r="D203" s="50"/>
      <c r="E203" s="50"/>
      <c r="F203" s="50"/>
      <c r="G203" s="50"/>
      <c r="H203" s="50"/>
      <c r="I203" s="50"/>
      <c r="J203" s="50"/>
      <c r="K203" s="50"/>
      <c r="L203" s="50"/>
      <c r="M203" s="50"/>
      <c r="N203" s="50"/>
      <c r="O203" s="50"/>
      <c r="P203" s="50"/>
      <c r="Q203" s="50"/>
    </row>
    <row r="204" spans="1:17" customFormat="1" ht="15" customHeight="1">
      <c r="A204" s="50"/>
      <c r="B204" s="50"/>
      <c r="C204" s="50"/>
      <c r="D204" s="50"/>
      <c r="E204" s="50"/>
      <c r="F204" s="50"/>
      <c r="G204" s="50"/>
      <c r="H204" s="50"/>
      <c r="I204" s="50"/>
      <c r="J204" s="50"/>
      <c r="K204" s="50"/>
      <c r="L204" s="50"/>
      <c r="M204" s="50"/>
      <c r="N204" s="50"/>
      <c r="O204" s="50"/>
      <c r="P204" s="50"/>
      <c r="Q204" s="50"/>
    </row>
    <row r="205" spans="1:17" customFormat="1" ht="15" customHeight="1">
      <c r="A205" s="50"/>
      <c r="B205" s="50"/>
      <c r="C205" s="50"/>
      <c r="D205" s="50"/>
      <c r="E205" s="50"/>
      <c r="F205" s="50"/>
      <c r="G205" s="50"/>
      <c r="H205" s="50"/>
      <c r="I205" s="50"/>
      <c r="J205" s="50"/>
      <c r="K205" s="50"/>
      <c r="L205" s="50"/>
      <c r="M205" s="50"/>
      <c r="N205" s="50"/>
      <c r="O205" s="50"/>
      <c r="P205" s="50"/>
      <c r="Q205" s="50"/>
    </row>
    <row r="206" spans="1:17" customFormat="1" ht="15" customHeight="1">
      <c r="A206" s="50"/>
      <c r="B206" s="50"/>
      <c r="C206" s="50"/>
      <c r="D206" s="50"/>
      <c r="E206" s="50"/>
      <c r="F206" s="50"/>
      <c r="G206" s="50"/>
      <c r="H206" s="50"/>
      <c r="I206" s="50"/>
      <c r="J206" s="50"/>
      <c r="K206" s="50"/>
      <c r="L206" s="50"/>
      <c r="M206" s="50"/>
      <c r="N206" s="50"/>
      <c r="O206" s="50"/>
      <c r="P206" s="50"/>
      <c r="Q206" s="50"/>
    </row>
    <row r="207" spans="1:17" customFormat="1" ht="15" customHeight="1">
      <c r="A207" s="50"/>
      <c r="B207" s="50"/>
      <c r="C207" s="50"/>
      <c r="D207" s="50"/>
      <c r="E207" s="50"/>
      <c r="F207" s="50"/>
      <c r="G207" s="50"/>
      <c r="H207" s="50"/>
      <c r="I207" s="50"/>
      <c r="J207" s="50"/>
      <c r="K207" s="50"/>
      <c r="L207" s="50"/>
      <c r="M207" s="50"/>
      <c r="N207" s="50"/>
      <c r="O207" s="50"/>
      <c r="P207" s="50"/>
      <c r="Q207" s="50"/>
    </row>
    <row r="208" spans="1:17" customFormat="1" ht="15" customHeight="1">
      <c r="A208" s="50"/>
      <c r="B208" s="50"/>
      <c r="C208" s="50"/>
      <c r="D208" s="50"/>
      <c r="E208" s="50"/>
      <c r="F208" s="50"/>
      <c r="G208" s="50"/>
      <c r="H208" s="50"/>
      <c r="I208" s="50"/>
      <c r="J208" s="50"/>
      <c r="K208" s="50"/>
      <c r="L208" s="50"/>
      <c r="M208" s="50"/>
      <c r="N208" s="50"/>
      <c r="O208" s="50"/>
      <c r="P208" s="50"/>
      <c r="Q208" s="50"/>
    </row>
    <row r="209" spans="1:17" customFormat="1" ht="15" customHeight="1">
      <c r="A209" s="50"/>
      <c r="B209" s="50"/>
      <c r="C209" s="50"/>
      <c r="D209" s="50"/>
      <c r="E209" s="50"/>
      <c r="F209" s="50"/>
      <c r="G209" s="50"/>
      <c r="H209" s="50"/>
      <c r="I209" s="50"/>
      <c r="J209" s="50"/>
      <c r="K209" s="50"/>
      <c r="L209" s="50"/>
      <c r="M209" s="50"/>
      <c r="N209" s="50"/>
      <c r="O209" s="50"/>
      <c r="P209" s="50"/>
      <c r="Q209" s="50"/>
    </row>
    <row r="210" spans="1:17" customFormat="1" ht="15" customHeight="1">
      <c r="A210" s="50"/>
      <c r="B210" s="50"/>
      <c r="C210" s="50"/>
      <c r="D210" s="50"/>
      <c r="E210" s="50"/>
      <c r="F210" s="50"/>
      <c r="G210" s="50"/>
      <c r="H210" s="50"/>
      <c r="I210" s="50"/>
      <c r="J210" s="50"/>
      <c r="K210" s="50"/>
      <c r="L210" s="50"/>
      <c r="M210" s="50"/>
      <c r="N210" s="50"/>
      <c r="O210" s="50"/>
      <c r="P210" s="50"/>
      <c r="Q210" s="50"/>
    </row>
    <row r="211" spans="1:17" customFormat="1" ht="15" customHeight="1">
      <c r="A211" s="50"/>
      <c r="B211" s="50"/>
      <c r="C211" s="50"/>
      <c r="D211" s="50"/>
      <c r="E211" s="50"/>
      <c r="F211" s="50"/>
      <c r="G211" s="50"/>
      <c r="H211" s="50"/>
      <c r="I211" s="50"/>
      <c r="J211" s="50"/>
      <c r="K211" s="50"/>
      <c r="L211" s="50"/>
      <c r="M211" s="50"/>
      <c r="N211" s="50"/>
      <c r="O211" s="50"/>
      <c r="P211" s="50"/>
      <c r="Q211" s="50"/>
    </row>
    <row r="212" spans="1:17" customFormat="1" ht="15" customHeight="1">
      <c r="A212" s="50"/>
      <c r="B212" s="50"/>
      <c r="C212" s="50"/>
      <c r="D212" s="50"/>
      <c r="E212" s="50"/>
      <c r="F212" s="50"/>
      <c r="G212" s="50"/>
      <c r="H212" s="50"/>
      <c r="I212" s="50"/>
      <c r="J212" s="50"/>
      <c r="K212" s="50"/>
      <c r="L212" s="50"/>
      <c r="M212" s="50"/>
      <c r="N212" s="50"/>
      <c r="O212" s="50"/>
      <c r="P212" s="50"/>
      <c r="Q212" s="50"/>
    </row>
    <row r="213" spans="1:17" customFormat="1" ht="15" customHeight="1">
      <c r="A213" s="50"/>
      <c r="B213" s="50"/>
      <c r="C213" s="50"/>
      <c r="D213" s="50"/>
      <c r="E213" s="50"/>
      <c r="F213" s="50"/>
      <c r="G213" s="50"/>
      <c r="H213" s="50"/>
      <c r="I213" s="50"/>
      <c r="J213" s="50"/>
      <c r="K213" s="50"/>
      <c r="L213" s="50"/>
      <c r="M213" s="50"/>
      <c r="N213" s="50"/>
      <c r="O213" s="50"/>
      <c r="P213" s="50"/>
      <c r="Q213" s="50"/>
    </row>
    <row r="214" spans="1:17" customFormat="1" ht="15" customHeight="1">
      <c r="A214" s="50"/>
      <c r="B214" s="50"/>
      <c r="C214" s="50"/>
      <c r="D214" s="50"/>
      <c r="E214" s="50"/>
      <c r="F214" s="50"/>
      <c r="G214" s="50"/>
      <c r="H214" s="50"/>
      <c r="I214" s="50"/>
      <c r="J214" s="50"/>
      <c r="K214" s="50"/>
      <c r="L214" s="50"/>
      <c r="M214" s="50"/>
      <c r="N214" s="50"/>
      <c r="O214" s="50"/>
      <c r="P214" s="50"/>
      <c r="Q214" s="50"/>
    </row>
    <row r="215" spans="1:17" customFormat="1" ht="15" customHeight="1">
      <c r="A215" s="50"/>
      <c r="B215" s="50"/>
      <c r="C215" s="50"/>
      <c r="D215" s="50"/>
      <c r="E215" s="50"/>
      <c r="F215" s="50"/>
      <c r="G215" s="50"/>
      <c r="H215" s="50"/>
      <c r="I215" s="50"/>
      <c r="J215" s="50"/>
      <c r="K215" s="50"/>
      <c r="L215" s="50"/>
      <c r="M215" s="50"/>
      <c r="N215" s="50"/>
      <c r="O215" s="50"/>
      <c r="P215" s="50"/>
      <c r="Q215" s="50"/>
    </row>
    <row r="216" spans="1:17" customFormat="1" ht="15" customHeight="1">
      <c r="A216" s="50"/>
      <c r="B216" s="50"/>
      <c r="C216" s="50"/>
      <c r="D216" s="50"/>
      <c r="E216" s="50"/>
      <c r="F216" s="50"/>
      <c r="G216" s="50"/>
      <c r="H216" s="50"/>
      <c r="I216" s="50"/>
      <c r="J216" s="50"/>
      <c r="K216" s="50"/>
      <c r="L216" s="50"/>
      <c r="M216" s="50"/>
      <c r="N216" s="50"/>
      <c r="O216" s="50"/>
      <c r="P216" s="50"/>
      <c r="Q216" s="50"/>
    </row>
    <row r="217" spans="1:17" customFormat="1" ht="15" customHeight="1">
      <c r="A217" s="50"/>
      <c r="B217" s="50"/>
      <c r="C217" s="50"/>
      <c r="D217" s="50"/>
      <c r="E217" s="50"/>
      <c r="F217" s="50"/>
      <c r="G217" s="50"/>
      <c r="H217" s="50"/>
      <c r="I217" s="50"/>
      <c r="J217" s="50"/>
      <c r="K217" s="50"/>
      <c r="L217" s="50"/>
      <c r="M217" s="50"/>
      <c r="N217" s="50"/>
      <c r="O217" s="50"/>
      <c r="P217" s="50"/>
      <c r="Q217" s="50"/>
    </row>
    <row r="218" spans="1:17" customFormat="1" ht="15" customHeight="1">
      <c r="A218" s="50"/>
      <c r="B218" s="50"/>
      <c r="C218" s="50"/>
      <c r="D218" s="50"/>
      <c r="E218" s="50"/>
      <c r="F218" s="50"/>
      <c r="G218" s="50"/>
      <c r="H218" s="50"/>
      <c r="I218" s="50"/>
      <c r="J218" s="50"/>
      <c r="K218" s="50"/>
      <c r="L218" s="50"/>
      <c r="M218" s="50"/>
      <c r="N218" s="50"/>
      <c r="O218" s="50"/>
      <c r="P218" s="50"/>
      <c r="Q218" s="50"/>
    </row>
    <row r="219" spans="1:17" customFormat="1" ht="15" customHeight="1">
      <c r="A219" s="50"/>
      <c r="B219" s="50"/>
      <c r="C219" s="50"/>
      <c r="D219" s="50"/>
      <c r="E219" s="50"/>
      <c r="F219" s="50"/>
      <c r="G219" s="50"/>
      <c r="H219" s="50"/>
      <c r="I219" s="50"/>
      <c r="J219" s="50"/>
      <c r="K219" s="50"/>
      <c r="L219" s="50"/>
      <c r="M219" s="50"/>
      <c r="N219" s="50"/>
      <c r="O219" s="50"/>
      <c r="P219" s="50"/>
      <c r="Q219" s="50"/>
    </row>
    <row r="220" spans="1:17" customFormat="1" ht="15" customHeight="1">
      <c r="A220" s="50"/>
      <c r="B220" s="50"/>
      <c r="C220" s="50"/>
      <c r="D220" s="50"/>
      <c r="E220" s="50"/>
      <c r="F220" s="50"/>
      <c r="G220" s="50"/>
      <c r="H220" s="50"/>
      <c r="I220" s="50"/>
      <c r="J220" s="50"/>
      <c r="K220" s="50"/>
      <c r="L220" s="50"/>
      <c r="M220" s="50"/>
      <c r="N220" s="50"/>
      <c r="O220" s="50"/>
      <c r="P220" s="50"/>
      <c r="Q220" s="50"/>
    </row>
    <row r="221" spans="1:17" customFormat="1" ht="15" customHeight="1">
      <c r="A221" s="50"/>
      <c r="B221" s="50"/>
      <c r="C221" s="50"/>
      <c r="D221" s="50"/>
      <c r="E221" s="50"/>
      <c r="F221" s="50"/>
      <c r="G221" s="50"/>
      <c r="H221" s="50"/>
      <c r="I221" s="50"/>
      <c r="J221" s="50"/>
      <c r="K221" s="50"/>
      <c r="L221" s="50"/>
      <c r="M221" s="50"/>
      <c r="N221" s="50"/>
      <c r="O221" s="50"/>
      <c r="P221" s="50"/>
      <c r="Q221" s="50"/>
    </row>
    <row r="222" spans="1:17" customFormat="1" ht="15" customHeight="1">
      <c r="A222" s="50"/>
      <c r="B222" s="50"/>
      <c r="C222" s="50"/>
      <c r="D222" s="50"/>
      <c r="E222" s="50"/>
      <c r="F222" s="50"/>
      <c r="G222" s="50"/>
      <c r="H222" s="50"/>
      <c r="I222" s="50"/>
      <c r="J222" s="50"/>
      <c r="K222" s="50"/>
      <c r="L222" s="50"/>
      <c r="M222" s="50"/>
      <c r="N222" s="50"/>
      <c r="O222" s="50"/>
      <c r="P222" s="50"/>
      <c r="Q222" s="50"/>
    </row>
    <row r="223" spans="1:17" customFormat="1" ht="15" customHeight="1">
      <c r="A223" s="50"/>
      <c r="B223" s="50"/>
      <c r="C223" s="50"/>
      <c r="D223" s="50"/>
      <c r="E223" s="50"/>
      <c r="F223" s="50"/>
      <c r="G223" s="50"/>
      <c r="H223" s="50"/>
      <c r="I223" s="50"/>
      <c r="J223" s="50"/>
      <c r="K223" s="50"/>
      <c r="L223" s="50"/>
      <c r="M223" s="50"/>
      <c r="N223" s="50"/>
      <c r="O223" s="50"/>
      <c r="P223" s="50"/>
      <c r="Q223" s="50"/>
    </row>
    <row r="224" spans="1:17" customFormat="1" ht="15" customHeight="1">
      <c r="A224" s="50"/>
      <c r="B224" s="50"/>
      <c r="C224" s="50"/>
      <c r="D224" s="50"/>
      <c r="E224" s="50"/>
      <c r="F224" s="50"/>
      <c r="G224" s="50"/>
      <c r="H224" s="50"/>
      <c r="I224" s="50"/>
      <c r="J224" s="50"/>
      <c r="K224" s="50"/>
      <c r="L224" s="50"/>
      <c r="M224" s="50"/>
      <c r="N224" s="50"/>
      <c r="O224" s="50"/>
      <c r="P224" s="50"/>
      <c r="Q224" s="50"/>
    </row>
    <row r="225" spans="1:17" customFormat="1" ht="15" customHeight="1">
      <c r="A225" s="50"/>
      <c r="B225" s="50"/>
      <c r="C225" s="50"/>
      <c r="D225" s="50"/>
      <c r="E225" s="50"/>
      <c r="F225" s="50"/>
      <c r="G225" s="50"/>
      <c r="H225" s="50"/>
      <c r="I225" s="50"/>
      <c r="J225" s="50"/>
      <c r="K225" s="50"/>
      <c r="L225" s="50"/>
      <c r="M225" s="50"/>
      <c r="N225" s="50"/>
      <c r="O225" s="50"/>
      <c r="P225" s="50"/>
      <c r="Q225" s="50"/>
    </row>
    <row r="226" spans="1:17" customFormat="1" ht="15" customHeight="1">
      <c r="A226" s="50"/>
      <c r="B226" s="50"/>
      <c r="C226" s="50"/>
      <c r="D226" s="50"/>
      <c r="E226" s="50"/>
      <c r="F226" s="50"/>
      <c r="G226" s="50"/>
      <c r="H226" s="50"/>
      <c r="I226" s="50"/>
      <c r="J226" s="50"/>
      <c r="K226" s="50"/>
      <c r="L226" s="50"/>
      <c r="M226" s="50"/>
      <c r="N226" s="50"/>
      <c r="O226" s="50"/>
      <c r="P226" s="50"/>
      <c r="Q226" s="50"/>
    </row>
    <row r="227" spans="1:17" customFormat="1" ht="15" customHeight="1">
      <c r="A227" s="50"/>
      <c r="B227" s="50"/>
      <c r="C227" s="50"/>
      <c r="D227" s="50"/>
      <c r="E227" s="50"/>
      <c r="F227" s="50"/>
      <c r="G227" s="50"/>
      <c r="H227" s="50"/>
      <c r="I227" s="50"/>
      <c r="J227" s="50"/>
      <c r="K227" s="50"/>
      <c r="L227" s="50"/>
      <c r="M227" s="50"/>
      <c r="N227" s="50"/>
      <c r="O227" s="50"/>
      <c r="P227" s="50"/>
      <c r="Q227" s="50"/>
    </row>
    <row r="228" spans="1:17" customFormat="1" ht="15" customHeight="1">
      <c r="A228" s="50"/>
      <c r="B228" s="50"/>
      <c r="C228" s="50"/>
      <c r="D228" s="50"/>
      <c r="E228" s="50"/>
      <c r="F228" s="50"/>
      <c r="G228" s="50"/>
      <c r="H228" s="50"/>
      <c r="I228" s="50"/>
      <c r="J228" s="50"/>
      <c r="K228" s="50"/>
      <c r="L228" s="50"/>
      <c r="M228" s="50"/>
      <c r="N228" s="50"/>
      <c r="O228" s="50"/>
      <c r="P228" s="50"/>
      <c r="Q228" s="50"/>
    </row>
    <row r="229" spans="1:17" customFormat="1" ht="15" customHeight="1">
      <c r="A229" s="50"/>
      <c r="B229" s="50"/>
      <c r="C229" s="50"/>
      <c r="D229" s="50"/>
      <c r="E229" s="50"/>
      <c r="F229" s="50"/>
      <c r="G229" s="50"/>
      <c r="H229" s="50"/>
      <c r="I229" s="50"/>
      <c r="J229" s="50"/>
      <c r="K229" s="50"/>
      <c r="L229" s="50"/>
      <c r="M229" s="50"/>
      <c r="N229" s="50"/>
      <c r="O229" s="50"/>
      <c r="P229" s="50"/>
      <c r="Q229" s="50"/>
    </row>
    <row r="230" spans="1:17" customFormat="1" ht="15" customHeight="1">
      <c r="A230" s="50"/>
      <c r="B230" s="50"/>
      <c r="C230" s="50"/>
      <c r="D230" s="50"/>
      <c r="E230" s="50"/>
      <c r="F230" s="50"/>
      <c r="G230" s="50"/>
      <c r="H230" s="50"/>
      <c r="I230" s="50"/>
      <c r="J230" s="50"/>
      <c r="K230" s="50"/>
      <c r="L230" s="50"/>
      <c r="M230" s="50"/>
      <c r="N230" s="50"/>
      <c r="O230" s="50"/>
      <c r="P230" s="50"/>
      <c r="Q230" s="50"/>
    </row>
    <row r="231" spans="1:17" customFormat="1" ht="15" customHeight="1">
      <c r="A231" s="50"/>
      <c r="B231" s="50"/>
      <c r="C231" s="50"/>
      <c r="D231" s="50"/>
      <c r="E231" s="50"/>
      <c r="F231" s="50"/>
      <c r="G231" s="50"/>
      <c r="H231" s="50"/>
      <c r="I231" s="50"/>
      <c r="J231" s="50"/>
      <c r="K231" s="50"/>
      <c r="L231" s="50"/>
      <c r="M231" s="50"/>
      <c r="N231" s="50"/>
      <c r="O231" s="50"/>
      <c r="P231" s="50"/>
      <c r="Q231" s="50"/>
    </row>
    <row r="232" spans="1:17" customFormat="1" ht="15" customHeight="1">
      <c r="A232" s="50"/>
      <c r="B232" s="50"/>
      <c r="C232" s="50"/>
      <c r="D232" s="50"/>
      <c r="E232" s="50"/>
      <c r="F232" s="50"/>
      <c r="G232" s="50"/>
      <c r="H232" s="50"/>
      <c r="I232" s="50"/>
      <c r="J232" s="50"/>
      <c r="K232" s="50"/>
      <c r="L232" s="50"/>
      <c r="M232" s="50"/>
      <c r="N232" s="50"/>
      <c r="O232" s="50"/>
      <c r="P232" s="50"/>
      <c r="Q232" s="50"/>
    </row>
    <row r="233" spans="1:17" customFormat="1" ht="15" customHeight="1">
      <c r="A233" s="50"/>
      <c r="B233" s="50"/>
      <c r="C233" s="50"/>
      <c r="D233" s="50"/>
      <c r="E233" s="50"/>
      <c r="F233" s="50"/>
      <c r="G233" s="50"/>
      <c r="H233" s="50"/>
      <c r="I233" s="50"/>
      <c r="J233" s="50"/>
      <c r="K233" s="50"/>
      <c r="L233" s="50"/>
      <c r="M233" s="50"/>
      <c r="N233" s="50"/>
      <c r="O233" s="50"/>
      <c r="P233" s="50"/>
      <c r="Q233" s="50"/>
    </row>
    <row r="234" spans="1:17" customFormat="1" ht="15" customHeight="1">
      <c r="A234" s="50"/>
      <c r="B234" s="50"/>
      <c r="C234" s="50"/>
      <c r="D234" s="50"/>
      <c r="E234" s="50"/>
      <c r="F234" s="50"/>
      <c r="G234" s="50"/>
      <c r="H234" s="50"/>
      <c r="I234" s="50"/>
      <c r="J234" s="50"/>
      <c r="K234" s="50"/>
      <c r="L234" s="50"/>
      <c r="M234" s="50"/>
      <c r="N234" s="50"/>
      <c r="O234" s="50"/>
      <c r="P234" s="50"/>
      <c r="Q234" s="50"/>
    </row>
    <row r="235" spans="1:17" customFormat="1" ht="15" customHeight="1">
      <c r="A235" s="50"/>
      <c r="B235" s="50"/>
      <c r="C235" s="50"/>
      <c r="D235" s="50"/>
      <c r="E235" s="50"/>
      <c r="F235" s="50"/>
      <c r="G235" s="50"/>
      <c r="H235" s="50"/>
      <c r="I235" s="50"/>
      <c r="J235" s="50"/>
      <c r="K235" s="50"/>
      <c r="L235" s="50"/>
      <c r="M235" s="50"/>
      <c r="N235" s="50"/>
      <c r="O235" s="50"/>
      <c r="P235" s="50"/>
      <c r="Q235" s="50"/>
    </row>
    <row r="236" spans="1:17" customFormat="1" ht="15" customHeight="1">
      <c r="A236" s="50"/>
      <c r="B236" s="50"/>
      <c r="C236" s="50"/>
      <c r="D236" s="50"/>
      <c r="E236" s="50"/>
      <c r="F236" s="50"/>
      <c r="G236" s="50"/>
      <c r="H236" s="50"/>
      <c r="I236" s="50"/>
      <c r="J236" s="50"/>
      <c r="K236" s="50"/>
      <c r="L236" s="50"/>
      <c r="M236" s="50"/>
      <c r="N236" s="50"/>
      <c r="O236" s="50"/>
      <c r="P236" s="50"/>
      <c r="Q236" s="50"/>
    </row>
    <row r="237" spans="1:17" customFormat="1" ht="15" customHeight="1">
      <c r="A237" s="50"/>
      <c r="B237" s="50"/>
      <c r="C237" s="50"/>
      <c r="D237" s="50"/>
      <c r="E237" s="50"/>
      <c r="F237" s="50"/>
      <c r="G237" s="50"/>
      <c r="H237" s="50"/>
      <c r="I237" s="50"/>
      <c r="J237" s="50"/>
      <c r="K237" s="50"/>
      <c r="L237" s="50"/>
      <c r="M237" s="50"/>
      <c r="N237" s="50"/>
      <c r="O237" s="50"/>
      <c r="P237" s="50"/>
      <c r="Q237" s="50"/>
    </row>
    <row r="238" spans="1:17" customFormat="1" ht="15" customHeight="1">
      <c r="A238" s="50"/>
      <c r="B238" s="50"/>
      <c r="C238" s="50"/>
      <c r="D238" s="50"/>
      <c r="E238" s="50"/>
      <c r="F238" s="50"/>
      <c r="G238" s="50"/>
      <c r="H238" s="50"/>
      <c r="I238" s="50"/>
      <c r="J238" s="50"/>
      <c r="K238" s="50"/>
      <c r="L238" s="50"/>
      <c r="M238" s="50"/>
      <c r="N238" s="50"/>
      <c r="O238" s="50"/>
      <c r="P238" s="50"/>
      <c r="Q238" s="50"/>
    </row>
    <row r="239" spans="1:17" customFormat="1" ht="15" customHeight="1">
      <c r="A239" s="50"/>
      <c r="B239" s="50"/>
      <c r="C239" s="50"/>
      <c r="D239" s="50"/>
      <c r="E239" s="50"/>
      <c r="F239" s="50"/>
      <c r="G239" s="50"/>
      <c r="H239" s="50"/>
      <c r="I239" s="50"/>
      <c r="J239" s="50"/>
      <c r="K239" s="50"/>
      <c r="L239" s="50"/>
      <c r="M239" s="50"/>
      <c r="N239" s="50"/>
      <c r="O239" s="50"/>
      <c r="P239" s="50"/>
      <c r="Q239" s="50"/>
    </row>
    <row r="240" spans="1:17" customFormat="1" ht="15" customHeight="1">
      <c r="A240" s="50"/>
      <c r="B240" s="50"/>
      <c r="C240" s="50"/>
      <c r="D240" s="50"/>
      <c r="E240" s="50"/>
      <c r="F240" s="50"/>
      <c r="G240" s="50"/>
      <c r="H240" s="50"/>
      <c r="I240" s="50"/>
      <c r="J240" s="50"/>
      <c r="K240" s="50"/>
      <c r="L240" s="50"/>
      <c r="M240" s="50"/>
      <c r="N240" s="50"/>
      <c r="O240" s="50"/>
      <c r="P240" s="50"/>
      <c r="Q240" s="50"/>
    </row>
    <row r="241" spans="1:17" customFormat="1" ht="15" customHeight="1">
      <c r="A241" s="50"/>
      <c r="B241" s="50"/>
      <c r="C241" s="50"/>
      <c r="D241" s="50"/>
      <c r="E241" s="50"/>
      <c r="F241" s="50"/>
      <c r="G241" s="50"/>
      <c r="H241" s="50"/>
      <c r="I241" s="50"/>
      <c r="J241" s="50"/>
      <c r="K241" s="50"/>
      <c r="L241" s="50"/>
      <c r="M241" s="50"/>
      <c r="N241" s="50"/>
      <c r="O241" s="50"/>
      <c r="P241" s="50"/>
      <c r="Q241" s="50"/>
    </row>
    <row r="242" spans="1:17" customFormat="1" ht="15" customHeight="1">
      <c r="A242" s="50"/>
      <c r="B242" s="50"/>
      <c r="C242" s="50"/>
      <c r="D242" s="50"/>
      <c r="E242" s="50"/>
      <c r="F242" s="50"/>
      <c r="G242" s="50"/>
      <c r="H242" s="50"/>
      <c r="I242" s="50"/>
      <c r="J242" s="50"/>
      <c r="K242" s="50"/>
      <c r="L242" s="50"/>
      <c r="M242" s="50"/>
      <c r="N242" s="50"/>
      <c r="O242" s="50"/>
      <c r="P242" s="50"/>
      <c r="Q242" s="50"/>
    </row>
    <row r="243" spans="1:17" customFormat="1" ht="15" customHeight="1">
      <c r="A243" s="50"/>
      <c r="B243" s="50"/>
      <c r="C243" s="50"/>
      <c r="D243" s="50"/>
      <c r="E243" s="50"/>
      <c r="F243" s="50"/>
      <c r="G243" s="50"/>
      <c r="H243" s="50"/>
      <c r="I243" s="50"/>
      <c r="J243" s="50"/>
      <c r="K243" s="50"/>
      <c r="L243" s="50"/>
      <c r="M243" s="50"/>
      <c r="N243" s="50"/>
      <c r="O243" s="50"/>
      <c r="P243" s="50"/>
      <c r="Q243" s="50"/>
    </row>
    <row r="244" spans="1:17" customFormat="1" ht="15" customHeight="1">
      <c r="A244" s="50"/>
      <c r="B244" s="50"/>
      <c r="C244" s="50"/>
      <c r="D244" s="50"/>
      <c r="E244" s="50"/>
      <c r="F244" s="50"/>
      <c r="G244" s="50"/>
      <c r="H244" s="50"/>
      <c r="I244" s="50"/>
      <c r="J244" s="50"/>
      <c r="K244" s="50"/>
      <c r="L244" s="50"/>
      <c r="M244" s="50"/>
      <c r="N244" s="50"/>
      <c r="O244" s="50"/>
      <c r="P244" s="50"/>
      <c r="Q244" s="50"/>
    </row>
    <row r="245" spans="1:17" customFormat="1" ht="15" customHeight="1">
      <c r="A245" s="50"/>
      <c r="B245" s="50"/>
      <c r="C245" s="50"/>
      <c r="D245" s="50"/>
      <c r="E245" s="50"/>
      <c r="F245" s="50"/>
      <c r="G245" s="50"/>
      <c r="H245" s="50"/>
      <c r="I245" s="50"/>
      <c r="J245" s="50"/>
      <c r="K245" s="50"/>
      <c r="L245" s="50"/>
      <c r="M245" s="50"/>
      <c r="N245" s="50"/>
      <c r="O245" s="50"/>
      <c r="P245" s="50"/>
      <c r="Q245" s="50"/>
    </row>
    <row r="246" spans="1:17" customFormat="1" ht="15" customHeight="1">
      <c r="A246" s="50"/>
      <c r="B246" s="50"/>
      <c r="C246" s="50"/>
      <c r="D246" s="50"/>
      <c r="E246" s="50"/>
      <c r="F246" s="50"/>
      <c r="G246" s="50"/>
      <c r="H246" s="50"/>
      <c r="I246" s="50"/>
      <c r="J246" s="50"/>
      <c r="K246" s="50"/>
      <c r="L246" s="50"/>
      <c r="M246" s="50"/>
      <c r="N246" s="50"/>
      <c r="O246" s="50"/>
      <c r="P246" s="50"/>
      <c r="Q246" s="50"/>
    </row>
    <row r="247" spans="1:17" customFormat="1" ht="15" customHeight="1">
      <c r="A247" s="50"/>
      <c r="B247" s="50"/>
      <c r="C247" s="50"/>
      <c r="D247" s="50"/>
      <c r="E247" s="50"/>
      <c r="F247" s="50"/>
      <c r="G247" s="50"/>
      <c r="H247" s="50"/>
      <c r="I247" s="50"/>
      <c r="J247" s="50"/>
      <c r="K247" s="50"/>
      <c r="L247" s="50"/>
      <c r="M247" s="50"/>
      <c r="N247" s="50"/>
      <c r="O247" s="50"/>
      <c r="P247" s="50"/>
      <c r="Q247" s="50"/>
    </row>
    <row r="248" spans="1:17" customFormat="1" ht="15" customHeight="1">
      <c r="A248" s="50"/>
      <c r="B248" s="50"/>
      <c r="C248" s="50"/>
      <c r="D248" s="50"/>
      <c r="E248" s="50"/>
      <c r="F248" s="50"/>
      <c r="G248" s="50"/>
      <c r="H248" s="50"/>
      <c r="I248" s="50"/>
      <c r="J248" s="50"/>
      <c r="K248" s="50"/>
      <c r="L248" s="50"/>
      <c r="M248" s="50"/>
      <c r="N248" s="50"/>
      <c r="O248" s="50"/>
      <c r="P248" s="50"/>
      <c r="Q248" s="50"/>
    </row>
    <row r="249" spans="1:17" customFormat="1" ht="15" customHeight="1">
      <c r="A249" s="50"/>
      <c r="B249" s="50"/>
      <c r="C249" s="50"/>
      <c r="D249" s="50"/>
      <c r="E249" s="50"/>
      <c r="F249" s="50"/>
      <c r="G249" s="50"/>
      <c r="H249" s="50"/>
      <c r="I249" s="50"/>
      <c r="J249" s="50"/>
      <c r="K249" s="50"/>
      <c r="L249" s="50"/>
      <c r="M249" s="50"/>
      <c r="N249" s="50"/>
      <c r="O249" s="50"/>
      <c r="P249" s="50"/>
      <c r="Q249" s="50"/>
    </row>
    <row r="250" spans="1:17" customFormat="1" ht="15" customHeight="1">
      <c r="A250" s="50"/>
      <c r="B250" s="50"/>
      <c r="C250" s="50"/>
      <c r="D250" s="50"/>
      <c r="E250" s="50"/>
      <c r="F250" s="50"/>
      <c r="G250" s="50"/>
      <c r="H250" s="50"/>
      <c r="I250" s="50"/>
      <c r="J250" s="50"/>
      <c r="K250" s="50"/>
      <c r="L250" s="50"/>
      <c r="M250" s="50"/>
      <c r="N250" s="50"/>
      <c r="O250" s="50"/>
      <c r="P250" s="50"/>
      <c r="Q250" s="50"/>
    </row>
    <row r="251" spans="1:17" customFormat="1" ht="15" customHeight="1">
      <c r="A251" s="50"/>
      <c r="B251" s="50"/>
      <c r="C251" s="50"/>
      <c r="D251" s="50"/>
      <c r="E251" s="50"/>
      <c r="F251" s="50"/>
      <c r="G251" s="50"/>
      <c r="H251" s="50"/>
      <c r="I251" s="50"/>
      <c r="J251" s="50"/>
      <c r="K251" s="50"/>
      <c r="L251" s="50"/>
      <c r="M251" s="50"/>
      <c r="N251" s="50"/>
      <c r="O251" s="50"/>
      <c r="P251" s="50"/>
      <c r="Q251" s="50"/>
    </row>
    <row r="252" spans="1:17" customFormat="1" ht="15" customHeight="1">
      <c r="A252" s="50"/>
      <c r="B252" s="50"/>
      <c r="C252" s="50"/>
      <c r="D252" s="50"/>
      <c r="E252" s="50"/>
      <c r="F252" s="50"/>
      <c r="G252" s="50"/>
      <c r="H252" s="50"/>
      <c r="I252" s="50"/>
      <c r="J252" s="50"/>
      <c r="K252" s="50"/>
      <c r="L252" s="50"/>
      <c r="M252" s="50"/>
      <c r="N252" s="50"/>
      <c r="O252" s="50"/>
      <c r="P252" s="50"/>
      <c r="Q252" s="50"/>
    </row>
    <row r="253" spans="1:17" customFormat="1" ht="15" customHeight="1">
      <c r="A253" s="50"/>
      <c r="B253" s="50"/>
      <c r="C253" s="50"/>
      <c r="D253" s="50"/>
      <c r="E253" s="50"/>
      <c r="F253" s="50"/>
      <c r="G253" s="50"/>
      <c r="H253" s="50"/>
      <c r="I253" s="50"/>
      <c r="J253" s="50"/>
      <c r="K253" s="50"/>
      <c r="L253" s="50"/>
      <c r="M253" s="50"/>
      <c r="N253" s="50"/>
      <c r="O253" s="50"/>
      <c r="P253" s="50"/>
      <c r="Q253" s="50"/>
    </row>
    <row r="254" spans="1:17" customFormat="1" ht="15" customHeight="1">
      <c r="A254" s="50"/>
      <c r="B254" s="50"/>
      <c r="C254" s="50"/>
      <c r="D254" s="50"/>
      <c r="E254" s="50"/>
      <c r="F254" s="50"/>
      <c r="G254" s="50"/>
      <c r="H254" s="50"/>
      <c r="I254" s="50"/>
      <c r="J254" s="50"/>
      <c r="K254" s="50"/>
      <c r="L254" s="50"/>
      <c r="M254" s="50"/>
      <c r="N254" s="50"/>
      <c r="O254" s="50"/>
      <c r="P254" s="50"/>
      <c r="Q254" s="50"/>
    </row>
    <row r="255" spans="1:17" customFormat="1" ht="15" customHeight="1">
      <c r="A255" s="50"/>
      <c r="B255" s="50"/>
      <c r="C255" s="50"/>
      <c r="D255" s="50"/>
      <c r="E255" s="50"/>
      <c r="F255" s="50"/>
      <c r="G255" s="50"/>
      <c r="H255" s="50"/>
      <c r="I255" s="50"/>
      <c r="J255" s="50"/>
      <c r="K255" s="50"/>
      <c r="L255" s="50"/>
      <c r="M255" s="50"/>
      <c r="N255" s="50"/>
      <c r="O255" s="50"/>
      <c r="P255" s="50"/>
      <c r="Q255" s="50"/>
    </row>
    <row r="256" spans="1:17" customFormat="1" ht="15" customHeight="1">
      <c r="A256" s="50"/>
      <c r="B256" s="50"/>
      <c r="C256" s="50"/>
      <c r="D256" s="50"/>
      <c r="E256" s="50"/>
      <c r="F256" s="50"/>
      <c r="G256" s="50"/>
      <c r="H256" s="50"/>
      <c r="I256" s="50"/>
      <c r="J256" s="50"/>
      <c r="K256" s="50"/>
      <c r="L256" s="50"/>
      <c r="M256" s="50"/>
      <c r="N256" s="50"/>
      <c r="O256" s="50"/>
      <c r="P256" s="50"/>
      <c r="Q256" s="50"/>
    </row>
    <row r="257" spans="1:17" customFormat="1" ht="15" customHeight="1">
      <c r="A257" s="50"/>
      <c r="B257" s="50"/>
      <c r="C257" s="50"/>
      <c r="D257" s="50"/>
      <c r="E257" s="50"/>
      <c r="F257" s="50"/>
      <c r="G257" s="50"/>
      <c r="H257" s="50"/>
      <c r="I257" s="50"/>
      <c r="J257" s="50"/>
      <c r="K257" s="50"/>
      <c r="L257" s="50"/>
      <c r="M257" s="50"/>
      <c r="N257" s="50"/>
      <c r="O257" s="50"/>
      <c r="P257" s="50"/>
      <c r="Q257" s="50"/>
    </row>
    <row r="258" spans="1:17" customFormat="1" ht="15" customHeight="1">
      <c r="A258" s="50"/>
      <c r="B258" s="50"/>
      <c r="C258" s="50"/>
      <c r="D258" s="50"/>
      <c r="E258" s="50"/>
      <c r="F258" s="50"/>
      <c r="G258" s="50"/>
      <c r="H258" s="50"/>
      <c r="I258" s="50"/>
      <c r="J258" s="50"/>
      <c r="K258" s="50"/>
      <c r="L258" s="50"/>
      <c r="M258" s="50"/>
      <c r="N258" s="50"/>
      <c r="O258" s="50"/>
      <c r="P258" s="50"/>
      <c r="Q258" s="50"/>
    </row>
    <row r="259" spans="1:17" customFormat="1" ht="15" customHeight="1">
      <c r="A259" s="50"/>
      <c r="B259" s="50"/>
      <c r="C259" s="50"/>
      <c r="D259" s="50"/>
      <c r="E259" s="50"/>
      <c r="F259" s="50"/>
      <c r="G259" s="50"/>
      <c r="H259" s="50"/>
      <c r="I259" s="50"/>
      <c r="J259" s="50"/>
      <c r="K259" s="50"/>
      <c r="L259" s="50"/>
      <c r="M259" s="50"/>
      <c r="N259" s="50"/>
      <c r="O259" s="50"/>
      <c r="P259" s="50"/>
      <c r="Q259" s="50"/>
    </row>
    <row r="260" spans="1:17" customFormat="1" ht="15" customHeight="1">
      <c r="A260" s="50"/>
      <c r="B260" s="50"/>
      <c r="C260" s="50"/>
      <c r="D260" s="50"/>
      <c r="E260" s="50"/>
      <c r="F260" s="50"/>
      <c r="G260" s="50"/>
      <c r="H260" s="50"/>
      <c r="I260" s="50"/>
      <c r="J260" s="50"/>
      <c r="K260" s="50"/>
      <c r="L260" s="50"/>
      <c r="M260" s="50"/>
      <c r="N260" s="50"/>
      <c r="O260" s="50"/>
      <c r="P260" s="50"/>
      <c r="Q260" s="50"/>
    </row>
    <row r="261" spans="1:17" customFormat="1" ht="15" customHeight="1">
      <c r="A261" s="50"/>
      <c r="B261" s="50"/>
      <c r="C261" s="50"/>
      <c r="D261" s="50"/>
      <c r="E261" s="50"/>
      <c r="F261" s="50"/>
      <c r="G261" s="50"/>
      <c r="H261" s="50"/>
      <c r="I261" s="50"/>
      <c r="J261" s="50"/>
      <c r="K261" s="50"/>
      <c r="L261" s="50"/>
      <c r="M261" s="50"/>
      <c r="N261" s="50"/>
      <c r="O261" s="50"/>
      <c r="P261" s="50"/>
      <c r="Q261" s="50"/>
    </row>
    <row r="262" spans="1:17" customFormat="1" ht="15" customHeight="1">
      <c r="A262" s="50"/>
      <c r="B262" s="50"/>
      <c r="C262" s="50"/>
      <c r="D262" s="50"/>
      <c r="E262" s="50"/>
      <c r="F262" s="50"/>
      <c r="G262" s="50"/>
      <c r="H262" s="50"/>
      <c r="I262" s="50"/>
      <c r="J262" s="50"/>
      <c r="K262" s="50"/>
      <c r="L262" s="50"/>
      <c r="M262" s="50"/>
      <c r="N262" s="50"/>
      <c r="O262" s="50"/>
      <c r="P262" s="50"/>
      <c r="Q262" s="50"/>
    </row>
    <row r="263" spans="1:17" customFormat="1" ht="15" customHeight="1">
      <c r="A263" s="50"/>
      <c r="B263" s="50"/>
      <c r="C263" s="50"/>
      <c r="D263" s="50"/>
      <c r="E263" s="50"/>
      <c r="F263" s="50"/>
      <c r="G263" s="50"/>
      <c r="H263" s="50"/>
      <c r="I263" s="50"/>
      <c r="J263" s="50"/>
      <c r="K263" s="50"/>
      <c r="L263" s="50"/>
      <c r="M263" s="50"/>
      <c r="N263" s="50"/>
      <c r="O263" s="50"/>
      <c r="P263" s="50"/>
      <c r="Q263" s="50"/>
    </row>
    <row r="264" spans="1:17" customFormat="1" ht="15" customHeight="1">
      <c r="A264" s="50"/>
      <c r="B264" s="50"/>
      <c r="C264" s="50"/>
      <c r="D264" s="50"/>
      <c r="E264" s="50"/>
      <c r="F264" s="50"/>
      <c r="G264" s="50"/>
      <c r="H264" s="50"/>
      <c r="I264" s="50"/>
      <c r="J264" s="50"/>
      <c r="K264" s="50"/>
      <c r="L264" s="50"/>
      <c r="M264" s="50"/>
      <c r="N264" s="50"/>
      <c r="O264" s="50"/>
      <c r="P264" s="50"/>
      <c r="Q264" s="50"/>
    </row>
    <row r="265" spans="1:17" customFormat="1" ht="15" customHeight="1">
      <c r="A265" s="50"/>
      <c r="B265" s="50"/>
      <c r="C265" s="50"/>
      <c r="D265" s="50"/>
      <c r="E265" s="50"/>
      <c r="F265" s="50"/>
      <c r="G265" s="50"/>
      <c r="H265" s="50"/>
      <c r="I265" s="50"/>
      <c r="J265" s="50"/>
      <c r="K265" s="50"/>
      <c r="L265" s="50"/>
      <c r="M265" s="50"/>
      <c r="N265" s="50"/>
      <c r="O265" s="50"/>
      <c r="P265" s="50"/>
      <c r="Q265" s="50"/>
    </row>
    <row r="266" spans="1:17" customFormat="1" ht="15" customHeight="1">
      <c r="A266" s="50"/>
      <c r="B266" s="50"/>
      <c r="C266" s="50"/>
      <c r="D266" s="50"/>
      <c r="E266" s="50"/>
      <c r="F266" s="50"/>
      <c r="G266" s="50"/>
      <c r="H266" s="50"/>
      <c r="I266" s="50"/>
      <c r="J266" s="50"/>
      <c r="K266" s="50"/>
      <c r="L266" s="50"/>
      <c r="M266" s="50"/>
      <c r="N266" s="50"/>
      <c r="O266" s="50"/>
      <c r="P266" s="50"/>
      <c r="Q266" s="50"/>
    </row>
    <row r="267" spans="1:17" customFormat="1" ht="15" customHeight="1">
      <c r="A267" s="50"/>
      <c r="B267" s="50"/>
      <c r="C267" s="50"/>
      <c r="D267" s="50"/>
      <c r="E267" s="50"/>
      <c r="F267" s="50"/>
      <c r="G267" s="50"/>
      <c r="H267" s="50"/>
      <c r="I267" s="50"/>
      <c r="J267" s="50"/>
      <c r="K267" s="50"/>
      <c r="L267" s="50"/>
      <c r="M267" s="50"/>
      <c r="N267" s="50"/>
      <c r="O267" s="50"/>
      <c r="P267" s="50"/>
      <c r="Q267" s="50"/>
    </row>
    <row r="268" spans="1:17" customFormat="1" ht="15" customHeight="1">
      <c r="A268" s="50"/>
      <c r="B268" s="50"/>
      <c r="C268" s="50"/>
      <c r="D268" s="50"/>
      <c r="E268" s="50"/>
      <c r="F268" s="50"/>
      <c r="G268" s="50"/>
      <c r="H268" s="50"/>
      <c r="I268" s="50"/>
      <c r="J268" s="50"/>
      <c r="K268" s="50"/>
      <c r="L268" s="50"/>
      <c r="M268" s="50"/>
      <c r="N268" s="50"/>
      <c r="O268" s="50"/>
      <c r="P268" s="50"/>
      <c r="Q268" s="50"/>
    </row>
    <row r="269" spans="1:17" customFormat="1" ht="15" customHeight="1">
      <c r="A269" s="50"/>
      <c r="B269" s="50"/>
      <c r="C269" s="50"/>
      <c r="D269" s="50"/>
      <c r="E269" s="50"/>
      <c r="F269" s="50"/>
      <c r="G269" s="50"/>
      <c r="H269" s="50"/>
      <c r="I269" s="50"/>
      <c r="J269" s="50"/>
      <c r="K269" s="50"/>
      <c r="L269" s="50"/>
      <c r="M269" s="50"/>
      <c r="N269" s="50"/>
      <c r="O269" s="50"/>
      <c r="P269" s="50"/>
      <c r="Q269" s="50"/>
    </row>
    <row r="270" spans="1:17" customFormat="1" ht="15" customHeight="1">
      <c r="A270" s="50"/>
      <c r="B270" s="50"/>
      <c r="C270" s="50"/>
      <c r="D270" s="50"/>
      <c r="E270" s="50"/>
      <c r="F270" s="50"/>
      <c r="G270" s="50"/>
      <c r="H270" s="50"/>
      <c r="I270" s="50"/>
      <c r="J270" s="50"/>
      <c r="K270" s="50"/>
      <c r="L270" s="50"/>
      <c r="M270" s="50"/>
      <c r="N270" s="50"/>
      <c r="O270" s="50"/>
      <c r="P270" s="50"/>
      <c r="Q270" s="50"/>
    </row>
    <row r="271" spans="1:17" customFormat="1" ht="15" customHeight="1">
      <c r="A271" s="50"/>
      <c r="B271" s="50"/>
      <c r="C271" s="50"/>
      <c r="D271" s="50"/>
      <c r="E271" s="50"/>
      <c r="F271" s="50"/>
      <c r="G271" s="50"/>
      <c r="H271" s="50"/>
      <c r="I271" s="50"/>
      <c r="J271" s="50"/>
      <c r="K271" s="50"/>
      <c r="L271" s="50"/>
      <c r="M271" s="50"/>
      <c r="N271" s="50"/>
      <c r="O271" s="50"/>
      <c r="P271" s="50"/>
      <c r="Q271" s="50"/>
    </row>
    <row r="272" spans="1:17" customFormat="1" ht="15" customHeight="1">
      <c r="A272" s="50"/>
      <c r="B272" s="50"/>
      <c r="C272" s="50"/>
      <c r="D272" s="50"/>
      <c r="E272" s="50"/>
      <c r="F272" s="50"/>
      <c r="G272" s="50"/>
      <c r="H272" s="50"/>
      <c r="I272" s="50"/>
      <c r="J272" s="50"/>
      <c r="K272" s="50"/>
      <c r="L272" s="50"/>
      <c r="M272" s="50"/>
      <c r="N272" s="50"/>
      <c r="O272" s="50"/>
      <c r="P272" s="50"/>
      <c r="Q272" s="50"/>
    </row>
    <row r="273" spans="1:17" customFormat="1" ht="15" customHeight="1">
      <c r="A273" s="50"/>
      <c r="B273" s="50"/>
      <c r="C273" s="50"/>
      <c r="D273" s="50"/>
      <c r="E273" s="50"/>
      <c r="F273" s="50"/>
      <c r="G273" s="50"/>
      <c r="H273" s="50"/>
      <c r="I273" s="50"/>
      <c r="J273" s="50"/>
      <c r="K273" s="50"/>
      <c r="L273" s="50"/>
      <c r="M273" s="50"/>
      <c r="N273" s="50"/>
      <c r="O273" s="50"/>
      <c r="P273" s="50"/>
      <c r="Q273" s="50"/>
    </row>
    <row r="274" spans="1:17" customFormat="1" ht="15" customHeight="1">
      <c r="A274" s="50"/>
      <c r="B274" s="50"/>
      <c r="C274" s="50"/>
      <c r="D274" s="50"/>
      <c r="E274" s="50"/>
      <c r="F274" s="50"/>
      <c r="G274" s="50"/>
      <c r="H274" s="50"/>
      <c r="I274" s="50"/>
      <c r="J274" s="50"/>
      <c r="K274" s="50"/>
      <c r="L274" s="50"/>
      <c r="M274" s="50"/>
      <c r="N274" s="50"/>
      <c r="O274" s="50"/>
      <c r="P274" s="50"/>
      <c r="Q274" s="50"/>
    </row>
    <row r="275" spans="1:17" customFormat="1" ht="15" customHeight="1">
      <c r="A275" s="50"/>
      <c r="B275" s="50"/>
      <c r="C275" s="50"/>
      <c r="D275" s="50"/>
      <c r="E275" s="50"/>
      <c r="F275" s="50"/>
      <c r="G275" s="50"/>
      <c r="H275" s="50"/>
      <c r="I275" s="50"/>
      <c r="J275" s="50"/>
      <c r="K275" s="50"/>
      <c r="L275" s="50"/>
      <c r="M275" s="50"/>
      <c r="N275" s="50"/>
      <c r="O275" s="50"/>
      <c r="P275" s="50"/>
      <c r="Q275" s="50"/>
    </row>
    <row r="276" spans="1:17" customFormat="1" ht="15" customHeight="1">
      <c r="A276" s="50"/>
      <c r="B276" s="50"/>
      <c r="C276" s="50"/>
      <c r="D276" s="50"/>
      <c r="E276" s="50"/>
      <c r="F276" s="50"/>
      <c r="G276" s="50"/>
      <c r="H276" s="50"/>
      <c r="I276" s="50"/>
      <c r="J276" s="50"/>
      <c r="K276" s="50"/>
      <c r="L276" s="50"/>
      <c r="M276" s="50"/>
      <c r="N276" s="50"/>
      <c r="O276" s="50"/>
      <c r="P276" s="50"/>
      <c r="Q276" s="50"/>
    </row>
    <row r="277" spans="1:17" customFormat="1" ht="15" customHeight="1">
      <c r="A277" s="50"/>
      <c r="B277" s="50"/>
      <c r="C277" s="50"/>
      <c r="D277" s="50"/>
      <c r="E277" s="50"/>
      <c r="F277" s="50"/>
      <c r="G277" s="50"/>
      <c r="H277" s="50"/>
      <c r="I277" s="50"/>
      <c r="J277" s="50"/>
      <c r="K277" s="50"/>
      <c r="L277" s="50"/>
      <c r="M277" s="50"/>
      <c r="N277" s="50"/>
      <c r="O277" s="50"/>
      <c r="P277" s="50"/>
      <c r="Q277" s="50"/>
    </row>
    <row r="278" spans="1:17" customFormat="1" ht="15" customHeight="1">
      <c r="A278" s="50"/>
      <c r="B278" s="50"/>
      <c r="C278" s="50"/>
      <c r="D278" s="50"/>
      <c r="E278" s="50"/>
      <c r="F278" s="50"/>
      <c r="G278" s="50"/>
      <c r="H278" s="50"/>
      <c r="I278" s="50"/>
      <c r="J278" s="50"/>
      <c r="K278" s="50"/>
      <c r="L278" s="50"/>
      <c r="M278" s="50"/>
      <c r="N278" s="50"/>
      <c r="O278" s="50"/>
      <c r="P278" s="50"/>
      <c r="Q278" s="50"/>
    </row>
    <row r="279" spans="1:17" customFormat="1" ht="15" customHeight="1">
      <c r="A279" s="50"/>
      <c r="B279" s="50"/>
      <c r="C279" s="50"/>
      <c r="D279" s="50"/>
      <c r="E279" s="50"/>
      <c r="F279" s="50"/>
      <c r="G279" s="50"/>
      <c r="H279" s="50"/>
      <c r="I279" s="50"/>
      <c r="J279" s="50"/>
      <c r="K279" s="50"/>
      <c r="L279" s="50"/>
      <c r="M279" s="50"/>
      <c r="N279" s="50"/>
      <c r="O279" s="50"/>
      <c r="P279" s="50"/>
      <c r="Q279" s="50"/>
    </row>
    <row r="280" spans="1:17" customFormat="1" ht="15" customHeight="1">
      <c r="A280" s="50"/>
      <c r="B280" s="50"/>
      <c r="C280" s="50"/>
      <c r="D280" s="50"/>
      <c r="E280" s="50"/>
      <c r="F280" s="50"/>
      <c r="G280" s="50"/>
      <c r="H280" s="50"/>
      <c r="I280" s="50"/>
      <c r="J280" s="50"/>
      <c r="K280" s="50"/>
      <c r="L280" s="50"/>
      <c r="M280" s="50"/>
      <c r="N280" s="50"/>
      <c r="O280" s="50"/>
      <c r="P280" s="50"/>
      <c r="Q280" s="50"/>
    </row>
    <row r="281" spans="1:17" customFormat="1" ht="15" customHeight="1">
      <c r="A281" s="50"/>
      <c r="B281" s="50"/>
      <c r="C281" s="50"/>
      <c r="D281" s="50"/>
      <c r="E281" s="50"/>
      <c r="F281" s="50"/>
      <c r="G281" s="50"/>
      <c r="H281" s="50"/>
      <c r="I281" s="50"/>
      <c r="J281" s="50"/>
      <c r="K281" s="50"/>
      <c r="L281" s="50"/>
      <c r="M281" s="50"/>
      <c r="N281" s="50"/>
      <c r="O281" s="50"/>
      <c r="P281" s="50"/>
      <c r="Q281" s="50"/>
    </row>
    <row r="282" spans="1:17" customFormat="1" ht="15" customHeight="1">
      <c r="A282" s="50"/>
      <c r="B282" s="50"/>
      <c r="C282" s="50"/>
      <c r="D282" s="50"/>
      <c r="E282" s="50"/>
      <c r="F282" s="50"/>
      <c r="G282" s="50"/>
      <c r="H282" s="50"/>
      <c r="I282" s="50"/>
      <c r="J282" s="50"/>
      <c r="K282" s="50"/>
      <c r="L282" s="50"/>
      <c r="M282" s="50"/>
      <c r="N282" s="50"/>
      <c r="O282" s="50"/>
      <c r="P282" s="50"/>
      <c r="Q282" s="50"/>
    </row>
    <row r="283" spans="1:17" customFormat="1" ht="15" customHeight="1">
      <c r="A283" s="50"/>
      <c r="B283" s="50"/>
      <c r="C283" s="50"/>
      <c r="D283" s="50"/>
      <c r="E283" s="50"/>
      <c r="F283" s="50"/>
      <c r="G283" s="50"/>
      <c r="H283" s="50"/>
      <c r="I283" s="50"/>
      <c r="J283" s="50"/>
      <c r="K283" s="50"/>
      <c r="L283" s="50"/>
      <c r="M283" s="50"/>
      <c r="N283" s="50"/>
      <c r="O283" s="50"/>
      <c r="P283" s="50"/>
      <c r="Q283" s="50"/>
    </row>
    <row r="284" spans="1:17" customFormat="1" ht="15" customHeight="1">
      <c r="A284" s="50"/>
      <c r="B284" s="50"/>
      <c r="C284" s="50"/>
      <c r="D284" s="50"/>
      <c r="E284" s="50"/>
      <c r="F284" s="50"/>
      <c r="G284" s="50"/>
      <c r="H284" s="50"/>
      <c r="I284" s="50"/>
      <c r="J284" s="50"/>
      <c r="K284" s="50"/>
      <c r="L284" s="50"/>
      <c r="M284" s="50"/>
      <c r="N284" s="50"/>
      <c r="O284" s="50"/>
      <c r="P284" s="50"/>
      <c r="Q284" s="50"/>
    </row>
    <row r="285" spans="1:17" customFormat="1" ht="15" customHeight="1">
      <c r="A285" s="50"/>
      <c r="B285" s="50"/>
      <c r="C285" s="50"/>
      <c r="D285" s="50"/>
      <c r="E285" s="50"/>
      <c r="F285" s="50"/>
      <c r="G285" s="50"/>
      <c r="H285" s="50"/>
      <c r="I285" s="50"/>
      <c r="J285" s="50"/>
      <c r="K285" s="50"/>
      <c r="L285" s="50"/>
      <c r="M285" s="50"/>
      <c r="N285" s="50"/>
      <c r="O285" s="50"/>
      <c r="P285" s="50"/>
      <c r="Q285" s="50"/>
    </row>
    <row r="286" spans="1:17" customFormat="1" ht="15" customHeight="1">
      <c r="A286" s="50"/>
      <c r="B286" s="50"/>
      <c r="C286" s="50"/>
      <c r="D286" s="50"/>
      <c r="E286" s="50"/>
      <c r="F286" s="50"/>
      <c r="G286" s="50"/>
      <c r="H286" s="50"/>
      <c r="I286" s="50"/>
      <c r="J286" s="50"/>
      <c r="K286" s="50"/>
      <c r="L286" s="50"/>
      <c r="M286" s="50"/>
      <c r="N286" s="50"/>
      <c r="O286" s="50"/>
      <c r="P286" s="50"/>
      <c r="Q286" s="50"/>
    </row>
    <row r="287" spans="1:17" customFormat="1" ht="15" customHeight="1">
      <c r="A287" s="50"/>
      <c r="B287" s="50"/>
      <c r="C287" s="50"/>
      <c r="D287" s="50"/>
      <c r="E287" s="50"/>
      <c r="F287" s="50"/>
      <c r="G287" s="50"/>
      <c r="H287" s="50"/>
      <c r="I287" s="50"/>
      <c r="J287" s="50"/>
      <c r="K287" s="50"/>
      <c r="L287" s="50"/>
      <c r="M287" s="50"/>
      <c r="N287" s="50"/>
      <c r="O287" s="50"/>
      <c r="P287" s="50"/>
      <c r="Q287" s="50"/>
    </row>
    <row r="288" spans="1:17" customFormat="1" ht="15" customHeight="1">
      <c r="A288" s="50"/>
      <c r="B288" s="50"/>
      <c r="C288" s="50"/>
      <c r="D288" s="50"/>
      <c r="E288" s="50"/>
      <c r="F288" s="50"/>
      <c r="G288" s="50"/>
      <c r="H288" s="50"/>
      <c r="I288" s="50"/>
      <c r="J288" s="50"/>
      <c r="K288" s="50"/>
      <c r="L288" s="50"/>
      <c r="M288" s="50"/>
      <c r="N288" s="50"/>
      <c r="O288" s="50"/>
      <c r="P288" s="50"/>
      <c r="Q288" s="50"/>
    </row>
    <row r="289" spans="1:17" customFormat="1" ht="15" customHeight="1">
      <c r="A289" s="50"/>
      <c r="B289" s="50"/>
      <c r="C289" s="50"/>
      <c r="D289" s="50"/>
      <c r="E289" s="50"/>
      <c r="F289" s="50"/>
      <c r="G289" s="50"/>
      <c r="H289" s="50"/>
      <c r="I289" s="50"/>
      <c r="J289" s="50"/>
      <c r="K289" s="50"/>
      <c r="L289" s="50"/>
      <c r="M289" s="50"/>
      <c r="N289" s="50"/>
      <c r="O289" s="50"/>
      <c r="P289" s="50"/>
      <c r="Q289" s="50"/>
    </row>
    <row r="290" spans="1:17" customFormat="1" ht="15" customHeight="1">
      <c r="A290" s="50"/>
      <c r="B290" s="50"/>
      <c r="C290" s="50"/>
      <c r="D290" s="50"/>
      <c r="E290" s="50"/>
      <c r="F290" s="50"/>
      <c r="G290" s="50"/>
      <c r="H290" s="50"/>
      <c r="I290" s="50"/>
      <c r="J290" s="50"/>
      <c r="K290" s="50"/>
      <c r="L290" s="50"/>
      <c r="M290" s="50"/>
      <c r="N290" s="50"/>
      <c r="O290" s="50"/>
      <c r="P290" s="50"/>
      <c r="Q290" s="50"/>
    </row>
    <row r="291" spans="1:17" customFormat="1" ht="15" customHeight="1">
      <c r="A291" s="50"/>
      <c r="B291" s="50"/>
      <c r="C291" s="50"/>
      <c r="D291" s="50"/>
      <c r="E291" s="50"/>
      <c r="F291" s="50"/>
      <c r="G291" s="50"/>
      <c r="H291" s="50"/>
      <c r="I291" s="50"/>
      <c r="J291" s="50"/>
      <c r="K291" s="50"/>
      <c r="L291" s="50"/>
      <c r="M291" s="50"/>
      <c r="N291" s="50"/>
      <c r="O291" s="50"/>
      <c r="P291" s="50"/>
      <c r="Q291" s="50"/>
    </row>
    <row r="292" spans="1:17" customFormat="1" ht="15" customHeight="1">
      <c r="A292" s="50"/>
      <c r="B292" s="50"/>
      <c r="C292" s="50"/>
      <c r="D292" s="50"/>
      <c r="E292" s="50"/>
      <c r="F292" s="50"/>
      <c r="G292" s="50"/>
      <c r="H292" s="50"/>
      <c r="I292" s="50"/>
      <c r="J292" s="50"/>
      <c r="K292" s="50"/>
      <c r="L292" s="50"/>
      <c r="M292" s="50"/>
      <c r="N292" s="50"/>
      <c r="O292" s="50"/>
      <c r="P292" s="50"/>
      <c r="Q292" s="50"/>
    </row>
    <row r="293" spans="1:17" customFormat="1" ht="15" customHeight="1">
      <c r="A293" s="50"/>
      <c r="B293" s="50"/>
      <c r="C293" s="50"/>
      <c r="D293" s="50"/>
      <c r="E293" s="50"/>
      <c r="F293" s="50"/>
      <c r="G293" s="50"/>
      <c r="H293" s="50"/>
      <c r="I293" s="50"/>
      <c r="J293" s="50"/>
      <c r="K293" s="50"/>
      <c r="L293" s="50"/>
      <c r="M293" s="50"/>
      <c r="N293" s="50"/>
      <c r="O293" s="50"/>
      <c r="P293" s="50"/>
      <c r="Q293" s="50"/>
    </row>
    <row r="294" spans="1:17" customFormat="1" ht="15" customHeight="1">
      <c r="A294" s="50"/>
      <c r="B294" s="50"/>
      <c r="C294" s="50"/>
      <c r="D294" s="50"/>
      <c r="E294" s="50"/>
      <c r="F294" s="50"/>
      <c r="G294" s="50"/>
      <c r="H294" s="50"/>
      <c r="I294" s="50"/>
      <c r="J294" s="50"/>
      <c r="K294" s="50"/>
      <c r="L294" s="50"/>
      <c r="M294" s="50"/>
      <c r="N294" s="50"/>
      <c r="O294" s="50"/>
      <c r="P294" s="50"/>
      <c r="Q294" s="50"/>
    </row>
    <row r="295" spans="1:17" customFormat="1" ht="15" customHeight="1">
      <c r="A295" s="50"/>
      <c r="B295" s="50"/>
      <c r="C295" s="50"/>
      <c r="D295" s="50"/>
      <c r="E295" s="50"/>
      <c r="F295" s="50"/>
      <c r="G295" s="50"/>
      <c r="H295" s="50"/>
      <c r="I295" s="50"/>
      <c r="J295" s="50"/>
      <c r="K295" s="50"/>
      <c r="L295" s="50"/>
      <c r="M295" s="50"/>
      <c r="N295" s="50"/>
      <c r="O295" s="50"/>
      <c r="P295" s="50"/>
      <c r="Q295" s="50"/>
    </row>
    <row r="296" spans="1:17" customFormat="1" ht="15" customHeight="1">
      <c r="A296" s="50"/>
      <c r="B296" s="50"/>
      <c r="C296" s="50"/>
      <c r="D296" s="50"/>
      <c r="E296" s="50"/>
      <c r="F296" s="50"/>
      <c r="G296" s="50"/>
      <c r="H296" s="50"/>
      <c r="I296" s="50"/>
      <c r="J296" s="50"/>
      <c r="K296" s="50"/>
      <c r="L296" s="50"/>
      <c r="M296" s="50"/>
      <c r="N296" s="50"/>
      <c r="O296" s="50"/>
      <c r="P296" s="50"/>
      <c r="Q296" s="50"/>
    </row>
    <row r="297" spans="1:17" customFormat="1" ht="15" customHeight="1">
      <c r="A297" s="50"/>
      <c r="B297" s="50"/>
      <c r="C297" s="50"/>
      <c r="D297" s="50"/>
      <c r="E297" s="50"/>
      <c r="F297" s="50"/>
      <c r="G297" s="50"/>
      <c r="H297" s="50"/>
      <c r="I297" s="50"/>
      <c r="J297" s="50"/>
      <c r="K297" s="50"/>
      <c r="L297" s="50"/>
      <c r="M297" s="50"/>
      <c r="N297" s="50"/>
      <c r="O297" s="50"/>
      <c r="P297" s="50"/>
      <c r="Q297" s="50"/>
    </row>
    <row r="298" spans="1:17" customFormat="1" ht="15" customHeight="1">
      <c r="A298" s="50"/>
      <c r="B298" s="50"/>
      <c r="C298" s="50"/>
      <c r="D298" s="50"/>
      <c r="E298" s="50"/>
      <c r="F298" s="50"/>
      <c r="G298" s="50"/>
      <c r="H298" s="50"/>
      <c r="I298" s="50"/>
      <c r="J298" s="50"/>
      <c r="K298" s="50"/>
      <c r="L298" s="50"/>
      <c r="M298" s="50"/>
      <c r="N298" s="50"/>
      <c r="O298" s="50"/>
      <c r="P298" s="50"/>
      <c r="Q298" s="50"/>
    </row>
    <row r="299" spans="1:17" customFormat="1" ht="15" customHeight="1">
      <c r="A299" s="50"/>
      <c r="B299" s="50"/>
      <c r="C299" s="50"/>
      <c r="D299" s="50"/>
      <c r="E299" s="50"/>
      <c r="F299" s="50"/>
      <c r="G299" s="50"/>
      <c r="H299" s="50"/>
      <c r="I299" s="50"/>
      <c r="J299" s="50"/>
      <c r="K299" s="50"/>
      <c r="L299" s="50"/>
      <c r="M299" s="50"/>
      <c r="N299" s="50"/>
      <c r="O299" s="50"/>
      <c r="P299" s="50"/>
      <c r="Q299" s="50"/>
    </row>
    <row r="300" spans="1:17" customFormat="1" ht="15" customHeight="1">
      <c r="A300" s="50"/>
      <c r="B300" s="50"/>
      <c r="C300" s="50"/>
      <c r="D300" s="50"/>
      <c r="E300" s="50"/>
      <c r="F300" s="50"/>
      <c r="G300" s="50"/>
      <c r="H300" s="50"/>
      <c r="I300" s="50"/>
      <c r="J300" s="50"/>
      <c r="K300" s="50"/>
      <c r="L300" s="50"/>
      <c r="M300" s="50"/>
      <c r="N300" s="50"/>
      <c r="O300" s="50"/>
      <c r="P300" s="50"/>
      <c r="Q300" s="50"/>
    </row>
    <row r="301" spans="1:17" customFormat="1" ht="15" customHeight="1">
      <c r="A301" s="50"/>
      <c r="B301" s="50"/>
      <c r="C301" s="50"/>
      <c r="D301" s="50"/>
      <c r="E301" s="50"/>
      <c r="F301" s="50"/>
      <c r="G301" s="50"/>
      <c r="H301" s="50"/>
      <c r="I301" s="50"/>
      <c r="J301" s="50"/>
      <c r="K301" s="50"/>
      <c r="L301" s="50"/>
      <c r="M301" s="50"/>
      <c r="N301" s="50"/>
      <c r="O301" s="50"/>
      <c r="P301" s="50"/>
      <c r="Q301" s="50"/>
    </row>
    <row r="302" spans="1:17" customFormat="1" ht="15" customHeight="1">
      <c r="A302" s="50"/>
      <c r="B302" s="50"/>
      <c r="C302" s="50"/>
      <c r="D302" s="50"/>
      <c r="E302" s="50"/>
      <c r="F302" s="50"/>
      <c r="G302" s="50"/>
      <c r="H302" s="50"/>
      <c r="I302" s="50"/>
      <c r="J302" s="50"/>
      <c r="K302" s="50"/>
      <c r="L302" s="50"/>
      <c r="M302" s="50"/>
      <c r="N302" s="50"/>
      <c r="O302" s="50"/>
      <c r="P302" s="50"/>
      <c r="Q302" s="50"/>
    </row>
    <row r="303" spans="1:17" customFormat="1" ht="15" customHeight="1">
      <c r="A303" s="50"/>
      <c r="B303" s="50"/>
      <c r="C303" s="50"/>
      <c r="D303" s="50"/>
      <c r="E303" s="50"/>
      <c r="F303" s="50"/>
      <c r="G303" s="50"/>
      <c r="H303" s="50"/>
      <c r="I303" s="50"/>
      <c r="J303" s="50"/>
      <c r="K303" s="50"/>
      <c r="L303" s="50"/>
      <c r="M303" s="50"/>
      <c r="N303" s="50"/>
      <c r="O303" s="50"/>
      <c r="P303" s="50"/>
      <c r="Q303" s="50"/>
    </row>
    <row r="304" spans="1:17" customFormat="1" ht="15" customHeight="1">
      <c r="A304" s="50"/>
      <c r="B304" s="50"/>
      <c r="C304" s="50"/>
      <c r="D304" s="50"/>
      <c r="E304" s="50"/>
      <c r="F304" s="50"/>
      <c r="G304" s="50"/>
      <c r="H304" s="50"/>
      <c r="I304" s="50"/>
      <c r="J304" s="50"/>
      <c r="K304" s="50"/>
      <c r="L304" s="50"/>
      <c r="M304" s="50"/>
      <c r="N304" s="50"/>
      <c r="O304" s="50"/>
      <c r="P304" s="50"/>
      <c r="Q304" s="50"/>
    </row>
    <row r="305" spans="1:17" customFormat="1" ht="15" customHeight="1">
      <c r="A305" s="50"/>
      <c r="B305" s="50"/>
      <c r="C305" s="50"/>
      <c r="D305" s="50"/>
      <c r="E305" s="50"/>
      <c r="F305" s="50"/>
      <c r="G305" s="50"/>
      <c r="H305" s="50"/>
      <c r="I305" s="50"/>
      <c r="J305" s="50"/>
      <c r="K305" s="50"/>
      <c r="L305" s="50"/>
      <c r="M305" s="50"/>
      <c r="N305" s="50"/>
      <c r="O305" s="50"/>
      <c r="P305" s="50"/>
      <c r="Q305" s="50"/>
    </row>
    <row r="306" spans="1:17" customFormat="1" ht="15" customHeight="1">
      <c r="A306" s="50"/>
      <c r="B306" s="50"/>
      <c r="C306" s="50"/>
      <c r="D306" s="50"/>
      <c r="E306" s="50"/>
      <c r="F306" s="50"/>
      <c r="G306" s="50"/>
      <c r="H306" s="50"/>
      <c r="I306" s="50"/>
      <c r="J306" s="50"/>
      <c r="K306" s="50"/>
      <c r="L306" s="50"/>
      <c r="M306" s="50"/>
      <c r="N306" s="50"/>
      <c r="O306" s="50"/>
      <c r="P306" s="50"/>
      <c r="Q306" s="50"/>
    </row>
    <row r="307" spans="1:17" customFormat="1" ht="15" customHeight="1">
      <c r="A307" s="50"/>
      <c r="B307" s="50"/>
      <c r="C307" s="50"/>
      <c r="D307" s="50"/>
      <c r="E307" s="50"/>
      <c r="F307" s="50"/>
      <c r="G307" s="50"/>
      <c r="H307" s="50"/>
      <c r="I307" s="50"/>
      <c r="J307" s="50"/>
      <c r="K307" s="50"/>
      <c r="L307" s="50"/>
      <c r="M307" s="50"/>
      <c r="N307" s="50"/>
      <c r="O307" s="50"/>
      <c r="P307" s="50"/>
      <c r="Q307" s="50"/>
    </row>
    <row r="308" spans="1:17" customFormat="1" ht="15" customHeight="1">
      <c r="A308" s="50"/>
      <c r="B308" s="50"/>
      <c r="C308" s="50"/>
      <c r="D308" s="50"/>
      <c r="E308" s="50"/>
      <c r="F308" s="50"/>
      <c r="G308" s="50"/>
      <c r="H308" s="50"/>
      <c r="I308" s="50"/>
      <c r="J308" s="50"/>
      <c r="K308" s="50"/>
      <c r="L308" s="50"/>
      <c r="M308" s="50"/>
      <c r="N308" s="50"/>
      <c r="O308" s="50"/>
      <c r="P308" s="50"/>
      <c r="Q308" s="50"/>
    </row>
    <row r="309" spans="1:17" customFormat="1" ht="15" customHeight="1">
      <c r="A309" s="50"/>
      <c r="B309" s="50"/>
      <c r="C309" s="50"/>
      <c r="D309" s="50"/>
      <c r="E309" s="50"/>
      <c r="F309" s="50"/>
      <c r="G309" s="50"/>
      <c r="H309" s="50"/>
      <c r="I309" s="50"/>
      <c r="J309" s="50"/>
      <c r="K309" s="50"/>
      <c r="L309" s="50"/>
      <c r="M309" s="50"/>
      <c r="N309" s="50"/>
      <c r="O309" s="50"/>
      <c r="P309" s="50"/>
      <c r="Q309" s="50"/>
    </row>
    <row r="310" spans="1:17" customFormat="1" ht="15" customHeight="1">
      <c r="A310" s="50"/>
      <c r="B310" s="50"/>
      <c r="C310" s="50"/>
      <c r="D310" s="50"/>
      <c r="E310" s="50"/>
      <c r="F310" s="50"/>
      <c r="G310" s="50"/>
      <c r="H310" s="50"/>
      <c r="I310" s="50"/>
      <c r="J310" s="50"/>
      <c r="K310" s="50"/>
      <c r="L310" s="50"/>
      <c r="M310" s="50"/>
      <c r="N310" s="50"/>
      <c r="O310" s="50"/>
      <c r="P310" s="50"/>
      <c r="Q310" s="50"/>
    </row>
    <row r="311" spans="1:17" customFormat="1" ht="15" customHeight="1">
      <c r="A311" s="50"/>
      <c r="B311" s="50"/>
      <c r="C311" s="50"/>
      <c r="D311" s="50"/>
      <c r="E311" s="50"/>
      <c r="F311" s="50"/>
      <c r="G311" s="50"/>
      <c r="H311" s="50"/>
      <c r="I311" s="50"/>
      <c r="J311" s="50"/>
      <c r="K311" s="50"/>
      <c r="L311" s="50"/>
      <c r="M311" s="50"/>
      <c r="N311" s="50"/>
      <c r="O311" s="50"/>
      <c r="P311" s="50"/>
      <c r="Q311" s="50"/>
    </row>
    <row r="312" spans="1:17" customFormat="1" ht="15" customHeight="1">
      <c r="A312" s="50"/>
      <c r="B312" s="50"/>
      <c r="C312" s="50"/>
      <c r="D312" s="50"/>
      <c r="E312" s="50"/>
      <c r="F312" s="50"/>
      <c r="G312" s="50"/>
      <c r="H312" s="50"/>
      <c r="I312" s="50"/>
      <c r="J312" s="50"/>
      <c r="K312" s="50"/>
      <c r="L312" s="50"/>
      <c r="M312" s="50"/>
      <c r="N312" s="50"/>
      <c r="O312" s="50"/>
      <c r="P312" s="50"/>
      <c r="Q312" s="50"/>
    </row>
    <row r="313" spans="1:17" customFormat="1" ht="15" customHeight="1">
      <c r="A313" s="50"/>
      <c r="B313" s="50"/>
      <c r="C313" s="50"/>
      <c r="D313" s="50"/>
      <c r="E313" s="50"/>
      <c r="F313" s="50"/>
      <c r="G313" s="50"/>
      <c r="H313" s="50"/>
      <c r="I313" s="50"/>
      <c r="J313" s="50"/>
      <c r="K313" s="50"/>
      <c r="L313" s="50"/>
      <c r="M313" s="50"/>
      <c r="N313" s="50"/>
      <c r="O313" s="50"/>
      <c r="P313" s="50"/>
      <c r="Q313" s="50"/>
    </row>
    <row r="314" spans="1:17" customFormat="1" ht="15" customHeight="1">
      <c r="A314" s="50"/>
      <c r="B314" s="50"/>
      <c r="C314" s="50"/>
      <c r="D314" s="50"/>
      <c r="E314" s="50"/>
      <c r="F314" s="50"/>
      <c r="G314" s="50"/>
      <c r="H314" s="50"/>
      <c r="I314" s="50"/>
      <c r="J314" s="50"/>
      <c r="K314" s="50"/>
      <c r="L314" s="50"/>
      <c r="M314" s="50"/>
      <c r="N314" s="50"/>
      <c r="O314" s="50"/>
      <c r="P314" s="50"/>
      <c r="Q314" s="50"/>
    </row>
    <row r="315" spans="1:17" customFormat="1" ht="15" customHeight="1">
      <c r="A315" s="50"/>
      <c r="B315" s="50"/>
      <c r="C315" s="50"/>
      <c r="D315" s="50"/>
      <c r="E315" s="50"/>
      <c r="F315" s="50"/>
      <c r="G315" s="50"/>
      <c r="H315" s="50"/>
      <c r="I315" s="50"/>
      <c r="J315" s="50"/>
      <c r="K315" s="50"/>
      <c r="L315" s="50"/>
      <c r="M315" s="50"/>
      <c r="N315" s="50"/>
      <c r="O315" s="50"/>
      <c r="P315" s="50"/>
      <c r="Q315" s="50"/>
    </row>
    <row r="316" spans="1:17" customFormat="1" ht="15" customHeight="1">
      <c r="A316" s="50"/>
      <c r="B316" s="50"/>
      <c r="C316" s="50"/>
      <c r="D316" s="50"/>
      <c r="E316" s="50"/>
      <c r="F316" s="50"/>
      <c r="G316" s="50"/>
      <c r="H316" s="50"/>
      <c r="I316" s="50"/>
      <c r="J316" s="50"/>
      <c r="K316" s="50"/>
      <c r="L316" s="50"/>
      <c r="M316" s="50"/>
      <c r="N316" s="50"/>
      <c r="O316" s="50"/>
      <c r="P316" s="50"/>
      <c r="Q316" s="50"/>
    </row>
    <row r="317" spans="1:17" customFormat="1" ht="15" customHeight="1">
      <c r="A317" s="50"/>
      <c r="B317" s="50"/>
      <c r="C317" s="50"/>
      <c r="D317" s="50"/>
      <c r="E317" s="50"/>
      <c r="F317" s="50"/>
      <c r="G317" s="50"/>
      <c r="H317" s="50"/>
      <c r="I317" s="50"/>
      <c r="J317" s="50"/>
      <c r="K317" s="50"/>
      <c r="L317" s="50"/>
      <c r="M317" s="50"/>
      <c r="N317" s="50"/>
      <c r="O317" s="50"/>
      <c r="P317" s="50"/>
      <c r="Q317" s="50"/>
    </row>
    <row r="318" spans="1:17" customFormat="1" ht="15" customHeight="1">
      <c r="A318" s="50"/>
      <c r="B318" s="50"/>
      <c r="C318" s="50"/>
      <c r="D318" s="50"/>
      <c r="E318" s="50"/>
      <c r="F318" s="50"/>
      <c r="G318" s="50"/>
      <c r="H318" s="50"/>
      <c r="I318" s="50"/>
      <c r="J318" s="50"/>
      <c r="K318" s="50"/>
      <c r="L318" s="50"/>
      <c r="M318" s="50"/>
      <c r="N318" s="50"/>
      <c r="O318" s="50"/>
      <c r="P318" s="50"/>
      <c r="Q318" s="50"/>
    </row>
    <row r="319" spans="1:17" customFormat="1" ht="15" customHeight="1">
      <c r="A319" s="50"/>
      <c r="B319" s="50"/>
      <c r="C319" s="50"/>
      <c r="D319" s="50"/>
      <c r="E319" s="50"/>
      <c r="F319" s="50"/>
      <c r="G319" s="50"/>
      <c r="H319" s="50"/>
      <c r="I319" s="50"/>
      <c r="J319" s="50"/>
      <c r="K319" s="50"/>
      <c r="L319" s="50"/>
      <c r="M319" s="50"/>
      <c r="N319" s="50"/>
      <c r="O319" s="50"/>
      <c r="P319" s="50"/>
      <c r="Q319" s="50"/>
    </row>
    <row r="320" spans="1:17" customFormat="1" ht="15" customHeight="1">
      <c r="A320" s="50"/>
      <c r="B320" s="50"/>
      <c r="C320" s="50"/>
      <c r="D320" s="50"/>
      <c r="E320" s="50"/>
      <c r="F320" s="50"/>
      <c r="G320" s="50"/>
      <c r="H320" s="50"/>
      <c r="I320" s="50"/>
      <c r="J320" s="50"/>
      <c r="K320" s="50"/>
      <c r="L320" s="50"/>
      <c r="M320" s="50"/>
      <c r="N320" s="50"/>
      <c r="O320" s="50"/>
      <c r="P320" s="50"/>
      <c r="Q320" s="50"/>
    </row>
    <row r="321" spans="1:17" customFormat="1" ht="15" customHeight="1">
      <c r="A321" s="50"/>
      <c r="B321" s="50"/>
      <c r="C321" s="50"/>
      <c r="D321" s="50"/>
      <c r="E321" s="50"/>
      <c r="F321" s="50"/>
      <c r="G321" s="50"/>
      <c r="H321" s="50"/>
      <c r="I321" s="50"/>
      <c r="J321" s="50"/>
      <c r="K321" s="50"/>
      <c r="L321" s="50"/>
      <c r="M321" s="50"/>
      <c r="N321" s="50"/>
      <c r="O321" s="50"/>
      <c r="P321" s="50"/>
      <c r="Q321" s="50"/>
    </row>
    <row r="322" spans="1:17" customFormat="1" ht="15" customHeight="1">
      <c r="A322" s="50"/>
      <c r="B322" s="50"/>
      <c r="C322" s="50"/>
      <c r="D322" s="50"/>
      <c r="E322" s="50"/>
      <c r="F322" s="50"/>
      <c r="G322" s="50"/>
      <c r="H322" s="50"/>
      <c r="I322" s="50"/>
      <c r="J322" s="50"/>
      <c r="K322" s="50"/>
      <c r="L322" s="50"/>
      <c r="M322" s="50"/>
      <c r="N322" s="50"/>
      <c r="O322" s="50"/>
      <c r="P322" s="50"/>
      <c r="Q322" s="50"/>
    </row>
    <row r="323" spans="1:17" customFormat="1" ht="15" customHeight="1">
      <c r="A323" s="50"/>
      <c r="B323" s="50"/>
      <c r="C323" s="50"/>
      <c r="D323" s="50"/>
      <c r="E323" s="50"/>
      <c r="F323" s="50"/>
      <c r="G323" s="50"/>
      <c r="H323" s="50"/>
      <c r="I323" s="50"/>
      <c r="J323" s="50"/>
      <c r="K323" s="50"/>
      <c r="L323" s="50"/>
      <c r="M323" s="50"/>
      <c r="N323" s="50"/>
      <c r="O323" s="50"/>
      <c r="P323" s="50"/>
      <c r="Q323" s="50"/>
    </row>
    <row r="324" spans="1:17" customFormat="1" ht="15" customHeight="1">
      <c r="A324" s="50"/>
      <c r="B324" s="50"/>
      <c r="C324" s="50"/>
      <c r="D324" s="50"/>
      <c r="E324" s="50"/>
      <c r="F324" s="50"/>
      <c r="G324" s="50"/>
      <c r="H324" s="50"/>
      <c r="I324" s="50"/>
      <c r="J324" s="50"/>
      <c r="K324" s="50"/>
      <c r="L324" s="50"/>
      <c r="M324" s="50"/>
      <c r="N324" s="50"/>
      <c r="O324" s="50"/>
      <c r="P324" s="50"/>
      <c r="Q324" s="50"/>
    </row>
    <row r="325" spans="1:17" customFormat="1" ht="15" customHeight="1">
      <c r="A325" s="50"/>
      <c r="B325" s="50"/>
      <c r="C325" s="50"/>
      <c r="D325" s="50"/>
      <c r="E325" s="50"/>
      <c r="F325" s="50"/>
      <c r="G325" s="50"/>
      <c r="H325" s="50"/>
      <c r="I325" s="50"/>
      <c r="J325" s="50"/>
      <c r="K325" s="50"/>
      <c r="L325" s="50"/>
      <c r="M325" s="50"/>
      <c r="N325" s="50"/>
      <c r="O325" s="50"/>
      <c r="P325" s="50"/>
      <c r="Q325" s="50"/>
    </row>
    <row r="326" spans="1:17" customFormat="1" ht="15" customHeight="1">
      <c r="A326" s="50"/>
      <c r="B326" s="50"/>
      <c r="C326" s="50"/>
      <c r="D326" s="50"/>
      <c r="E326" s="50"/>
      <c r="F326" s="50"/>
      <c r="G326" s="50"/>
      <c r="H326" s="50"/>
      <c r="I326" s="50"/>
      <c r="J326" s="50"/>
      <c r="K326" s="50"/>
      <c r="L326" s="50"/>
      <c r="M326" s="50"/>
      <c r="N326" s="50"/>
      <c r="O326" s="50"/>
      <c r="P326" s="50"/>
      <c r="Q326" s="50"/>
    </row>
    <row r="327" spans="1:17" customFormat="1" ht="15" customHeight="1">
      <c r="A327" s="50"/>
      <c r="B327" s="50"/>
      <c r="C327" s="50"/>
      <c r="D327" s="50"/>
      <c r="E327" s="50"/>
      <c r="F327" s="50"/>
      <c r="G327" s="50"/>
      <c r="H327" s="50"/>
      <c r="I327" s="50"/>
      <c r="J327" s="50"/>
      <c r="K327" s="50"/>
      <c r="L327" s="50"/>
      <c r="M327" s="50"/>
      <c r="N327" s="50"/>
      <c r="O327" s="50"/>
      <c r="P327" s="50"/>
      <c r="Q327" s="50"/>
    </row>
    <row r="328" spans="1:17" customFormat="1" ht="15" customHeight="1">
      <c r="A328" s="50"/>
      <c r="B328" s="50"/>
      <c r="C328" s="50"/>
      <c r="D328" s="50"/>
      <c r="E328" s="50"/>
      <c r="F328" s="50"/>
      <c r="G328" s="50"/>
      <c r="H328" s="50"/>
      <c r="I328" s="50"/>
      <c r="J328" s="50"/>
      <c r="K328" s="50"/>
      <c r="L328" s="50"/>
      <c r="M328" s="50"/>
      <c r="N328" s="50"/>
      <c r="O328" s="50"/>
      <c r="P328" s="50"/>
      <c r="Q328" s="50"/>
    </row>
    <row r="329" spans="1:17" customFormat="1" ht="15" customHeight="1">
      <c r="A329" s="50"/>
      <c r="B329" s="50"/>
      <c r="C329" s="50"/>
      <c r="D329" s="50"/>
      <c r="E329" s="50"/>
      <c r="F329" s="50"/>
      <c r="G329" s="50"/>
      <c r="H329" s="50"/>
      <c r="I329" s="50"/>
      <c r="J329" s="50"/>
      <c r="K329" s="50"/>
      <c r="L329" s="50"/>
      <c r="M329" s="50"/>
      <c r="N329" s="50"/>
      <c r="O329" s="50"/>
      <c r="P329" s="50"/>
      <c r="Q329" s="50"/>
    </row>
    <row r="330" spans="1:17" customFormat="1" ht="15" customHeight="1">
      <c r="A330" s="50"/>
      <c r="B330" s="50"/>
      <c r="C330" s="50"/>
      <c r="D330" s="50"/>
      <c r="E330" s="50"/>
      <c r="F330" s="50"/>
      <c r="G330" s="50"/>
      <c r="H330" s="50"/>
      <c r="I330" s="50"/>
      <c r="J330" s="50"/>
      <c r="K330" s="50"/>
      <c r="L330" s="50"/>
      <c r="M330" s="50"/>
      <c r="N330" s="50"/>
      <c r="O330" s="50"/>
      <c r="P330" s="50"/>
      <c r="Q330" s="50"/>
    </row>
    <row r="331" spans="1:17" customFormat="1" ht="15" customHeight="1">
      <c r="A331" s="50"/>
      <c r="B331" s="50"/>
      <c r="C331" s="50"/>
      <c r="D331" s="50"/>
      <c r="E331" s="50"/>
      <c r="F331" s="50"/>
      <c r="G331" s="50"/>
      <c r="H331" s="50"/>
      <c r="I331" s="50"/>
      <c r="J331" s="50"/>
      <c r="K331" s="50"/>
      <c r="L331" s="50"/>
      <c r="M331" s="50"/>
      <c r="N331" s="50"/>
      <c r="O331" s="50"/>
      <c r="P331" s="50"/>
      <c r="Q331" s="50"/>
    </row>
    <row r="332" spans="1:17" customFormat="1" ht="15" customHeight="1">
      <c r="A332" s="50"/>
      <c r="B332" s="50"/>
      <c r="C332" s="50"/>
      <c r="D332" s="50"/>
      <c r="E332" s="50"/>
      <c r="F332" s="50"/>
      <c r="G332" s="50"/>
      <c r="H332" s="50"/>
      <c r="I332" s="50"/>
      <c r="J332" s="50"/>
      <c r="K332" s="50"/>
      <c r="L332" s="50"/>
      <c r="M332" s="50"/>
      <c r="N332" s="50"/>
      <c r="O332" s="50"/>
      <c r="P332" s="50"/>
      <c r="Q332" s="50"/>
    </row>
    <row r="333" spans="1:17" customFormat="1" ht="15" customHeight="1">
      <c r="A333" s="50"/>
      <c r="B333" s="50"/>
      <c r="C333" s="50"/>
      <c r="D333" s="50"/>
      <c r="E333" s="50"/>
      <c r="F333" s="50"/>
      <c r="G333" s="50"/>
      <c r="H333" s="50"/>
      <c r="I333" s="50"/>
      <c r="J333" s="50"/>
      <c r="K333" s="50"/>
      <c r="L333" s="50"/>
      <c r="M333" s="50"/>
      <c r="N333" s="50"/>
      <c r="O333" s="50"/>
      <c r="P333" s="50"/>
      <c r="Q333" s="50"/>
    </row>
    <row r="334" spans="1:17" customFormat="1" ht="15" customHeight="1">
      <c r="A334" s="50"/>
      <c r="B334" s="50"/>
      <c r="C334" s="50"/>
      <c r="D334" s="50"/>
      <c r="E334" s="50"/>
      <c r="F334" s="50"/>
      <c r="G334" s="50"/>
      <c r="H334" s="50"/>
      <c r="I334" s="50"/>
      <c r="J334" s="50"/>
      <c r="K334" s="50"/>
      <c r="L334" s="50"/>
      <c r="M334" s="50"/>
      <c r="N334" s="50"/>
      <c r="O334" s="50"/>
      <c r="P334" s="50"/>
      <c r="Q334" s="50"/>
    </row>
    <row r="335" spans="1:17" customFormat="1" ht="15" customHeight="1">
      <c r="A335" s="50"/>
      <c r="B335" s="50"/>
      <c r="C335" s="50"/>
      <c r="D335" s="50"/>
      <c r="E335" s="50"/>
      <c r="F335" s="50"/>
      <c r="G335" s="50"/>
      <c r="H335" s="50"/>
      <c r="I335" s="50"/>
      <c r="J335" s="50"/>
      <c r="K335" s="50"/>
      <c r="L335" s="50"/>
      <c r="M335" s="50"/>
      <c r="N335" s="50"/>
      <c r="O335" s="50"/>
      <c r="P335" s="50"/>
      <c r="Q335" s="50"/>
    </row>
    <row r="336" spans="1:17" customFormat="1" ht="15" customHeight="1">
      <c r="A336" s="50"/>
      <c r="B336" s="50"/>
      <c r="C336" s="50"/>
      <c r="D336" s="50"/>
      <c r="E336" s="50"/>
      <c r="F336" s="50"/>
      <c r="G336" s="50"/>
      <c r="H336" s="50"/>
      <c r="I336" s="50"/>
      <c r="J336" s="50"/>
      <c r="K336" s="50"/>
      <c r="L336" s="50"/>
      <c r="M336" s="50"/>
      <c r="N336" s="50"/>
      <c r="O336" s="50"/>
      <c r="P336" s="50"/>
      <c r="Q336" s="50"/>
    </row>
    <row r="337" spans="1:17" customFormat="1" ht="15" customHeight="1">
      <c r="A337" s="50"/>
      <c r="B337" s="50"/>
      <c r="C337" s="50"/>
      <c r="D337" s="50"/>
      <c r="E337" s="50"/>
      <c r="F337" s="50"/>
      <c r="G337" s="50"/>
      <c r="H337" s="50"/>
      <c r="I337" s="50"/>
      <c r="J337" s="50"/>
      <c r="K337" s="50"/>
      <c r="L337" s="50"/>
      <c r="M337" s="50"/>
      <c r="N337" s="50"/>
      <c r="O337" s="50"/>
      <c r="P337" s="50"/>
      <c r="Q337" s="50"/>
    </row>
    <row r="338" spans="1:17" customFormat="1" ht="15" customHeight="1">
      <c r="A338" s="50"/>
      <c r="B338" s="50"/>
      <c r="C338" s="50"/>
      <c r="D338" s="50"/>
      <c r="E338" s="50"/>
      <c r="F338" s="50"/>
      <c r="G338" s="50"/>
      <c r="H338" s="50"/>
      <c r="I338" s="50"/>
      <c r="J338" s="50"/>
      <c r="K338" s="50"/>
      <c r="L338" s="50"/>
      <c r="M338" s="50"/>
      <c r="N338" s="50"/>
      <c r="O338" s="50"/>
      <c r="P338" s="50"/>
      <c r="Q338" s="50"/>
    </row>
    <row r="339" spans="1:17" customFormat="1" ht="15" customHeight="1">
      <c r="A339" s="50"/>
      <c r="B339" s="50"/>
      <c r="C339" s="50"/>
      <c r="D339" s="50"/>
      <c r="E339" s="50"/>
      <c r="F339" s="50"/>
      <c r="G339" s="50"/>
      <c r="H339" s="50"/>
      <c r="I339" s="50"/>
      <c r="J339" s="50"/>
      <c r="K339" s="50"/>
      <c r="L339" s="50"/>
      <c r="M339" s="50"/>
      <c r="N339" s="50"/>
      <c r="O339" s="50"/>
      <c r="P339" s="50"/>
      <c r="Q339" s="50"/>
    </row>
    <row r="340" spans="1:17" customFormat="1" ht="15" customHeight="1">
      <c r="A340" s="50"/>
      <c r="B340" s="50"/>
      <c r="C340" s="50"/>
      <c r="D340" s="50"/>
      <c r="E340" s="50"/>
      <c r="F340" s="50"/>
      <c r="G340" s="50"/>
      <c r="H340" s="50"/>
      <c r="I340" s="50"/>
      <c r="J340" s="50"/>
      <c r="K340" s="50"/>
      <c r="L340" s="50"/>
      <c r="M340" s="50"/>
      <c r="N340" s="50"/>
      <c r="O340" s="50"/>
      <c r="P340" s="50"/>
      <c r="Q340" s="50"/>
    </row>
    <row r="341" spans="1:17" customFormat="1" ht="15" customHeight="1">
      <c r="A341" s="50"/>
      <c r="B341" s="50"/>
      <c r="C341" s="50"/>
      <c r="D341" s="50"/>
      <c r="E341" s="50"/>
      <c r="F341" s="50"/>
      <c r="G341" s="50"/>
      <c r="H341" s="50"/>
      <c r="I341" s="50"/>
      <c r="J341" s="50"/>
      <c r="K341" s="50"/>
      <c r="L341" s="50"/>
      <c r="M341" s="50"/>
      <c r="N341" s="50"/>
      <c r="O341" s="50"/>
      <c r="P341" s="50"/>
      <c r="Q341" s="50"/>
    </row>
    <row r="342" spans="1:17" customFormat="1" ht="15" customHeight="1">
      <c r="A342" s="50"/>
      <c r="B342" s="50"/>
      <c r="C342" s="50"/>
      <c r="D342" s="50"/>
      <c r="E342" s="50"/>
      <c r="F342" s="50"/>
      <c r="G342" s="50"/>
      <c r="H342" s="50"/>
      <c r="I342" s="50"/>
      <c r="J342" s="50"/>
      <c r="K342" s="50"/>
      <c r="L342" s="50"/>
      <c r="M342" s="50"/>
      <c r="N342" s="50"/>
      <c r="O342" s="50"/>
      <c r="P342" s="50"/>
      <c r="Q342" s="50"/>
    </row>
    <row r="343" spans="1:17" customFormat="1" ht="15" customHeight="1">
      <c r="A343" s="50"/>
      <c r="B343" s="50"/>
      <c r="C343" s="50"/>
      <c r="D343" s="50"/>
      <c r="E343" s="50"/>
      <c r="F343" s="50"/>
      <c r="G343" s="50"/>
      <c r="H343" s="50"/>
      <c r="I343" s="50"/>
      <c r="J343" s="50"/>
      <c r="K343" s="50"/>
      <c r="L343" s="50"/>
      <c r="M343" s="50"/>
      <c r="N343" s="50"/>
      <c r="O343" s="50"/>
      <c r="P343" s="50"/>
      <c r="Q343" s="50"/>
    </row>
    <row r="344" spans="1:17" customFormat="1" ht="15" customHeight="1">
      <c r="A344" s="50"/>
      <c r="B344" s="50"/>
      <c r="C344" s="50"/>
      <c r="D344" s="50"/>
      <c r="E344" s="50"/>
      <c r="F344" s="50"/>
      <c r="G344" s="50"/>
      <c r="H344" s="50"/>
      <c r="I344" s="50"/>
      <c r="J344" s="50"/>
      <c r="K344" s="50"/>
      <c r="L344" s="50"/>
      <c r="M344" s="50"/>
      <c r="N344" s="50"/>
      <c r="O344" s="50"/>
      <c r="P344" s="50"/>
      <c r="Q344" s="50"/>
    </row>
    <row r="345" spans="1:17" customFormat="1" ht="15" customHeight="1">
      <c r="A345" s="50"/>
      <c r="B345" s="50"/>
      <c r="C345" s="50"/>
      <c r="D345" s="50"/>
      <c r="E345" s="50"/>
      <c r="F345" s="50"/>
      <c r="G345" s="50"/>
      <c r="H345" s="50"/>
      <c r="I345" s="50"/>
      <c r="J345" s="50"/>
      <c r="K345" s="50"/>
      <c r="L345" s="50"/>
      <c r="M345" s="50"/>
      <c r="N345" s="50"/>
      <c r="O345" s="50"/>
      <c r="P345" s="50"/>
      <c r="Q345" s="50"/>
    </row>
    <row r="346" spans="1:17" customFormat="1" ht="15" customHeight="1">
      <c r="A346" s="50"/>
      <c r="B346" s="50"/>
      <c r="C346" s="50"/>
      <c r="D346" s="50"/>
      <c r="E346" s="50"/>
      <c r="F346" s="50"/>
      <c r="G346" s="50"/>
      <c r="H346" s="50"/>
      <c r="I346" s="50"/>
      <c r="J346" s="50"/>
      <c r="K346" s="50"/>
      <c r="L346" s="50"/>
      <c r="M346" s="50"/>
      <c r="N346" s="50"/>
      <c r="O346" s="50"/>
      <c r="P346" s="50"/>
      <c r="Q346" s="50"/>
    </row>
    <row r="347" spans="1:17" customFormat="1" ht="15" customHeight="1">
      <c r="A347" s="50"/>
      <c r="B347" s="50"/>
      <c r="C347" s="50"/>
      <c r="D347" s="50"/>
      <c r="E347" s="50"/>
      <c r="F347" s="50"/>
      <c r="G347" s="50"/>
      <c r="H347" s="50"/>
      <c r="I347" s="50"/>
      <c r="J347" s="50"/>
      <c r="K347" s="50"/>
      <c r="L347" s="50"/>
      <c r="M347" s="50"/>
      <c r="N347" s="50"/>
      <c r="O347" s="50"/>
      <c r="P347" s="50"/>
      <c r="Q347" s="50"/>
    </row>
    <row r="348" spans="1:17" customFormat="1" ht="15" customHeight="1">
      <c r="A348" s="50"/>
      <c r="B348" s="50"/>
      <c r="C348" s="50"/>
      <c r="D348" s="50"/>
      <c r="E348" s="50"/>
      <c r="F348" s="50"/>
      <c r="G348" s="50"/>
      <c r="H348" s="50"/>
      <c r="I348" s="50"/>
      <c r="J348" s="50"/>
      <c r="K348" s="50"/>
      <c r="L348" s="50"/>
      <c r="M348" s="50"/>
      <c r="N348" s="50"/>
      <c r="O348" s="50"/>
      <c r="P348" s="50"/>
      <c r="Q348" s="50"/>
    </row>
    <row r="349" spans="1:17" customFormat="1" ht="15" customHeight="1">
      <c r="A349" s="50"/>
      <c r="B349" s="50"/>
      <c r="C349" s="50"/>
      <c r="D349" s="50"/>
      <c r="E349" s="50"/>
      <c r="F349" s="50"/>
      <c r="G349" s="50"/>
      <c r="H349" s="50"/>
      <c r="I349" s="50"/>
      <c r="J349" s="50"/>
      <c r="K349" s="50"/>
      <c r="L349" s="50"/>
      <c r="M349" s="50"/>
      <c r="N349" s="50"/>
      <c r="O349" s="50"/>
      <c r="P349" s="50"/>
      <c r="Q349" s="50"/>
    </row>
    <row r="350" spans="1:17" customFormat="1" ht="15" customHeight="1">
      <c r="A350" s="50"/>
      <c r="B350" s="50"/>
      <c r="C350" s="50"/>
      <c r="D350" s="50"/>
      <c r="E350" s="50"/>
      <c r="F350" s="50"/>
      <c r="G350" s="50"/>
      <c r="H350" s="50"/>
      <c r="I350" s="50"/>
      <c r="J350" s="50"/>
      <c r="K350" s="50"/>
      <c r="L350" s="50"/>
      <c r="M350" s="50"/>
      <c r="N350" s="50"/>
      <c r="O350" s="50"/>
      <c r="P350" s="50"/>
      <c r="Q350" s="50"/>
    </row>
    <row r="351" spans="1:17" customFormat="1" ht="15" customHeight="1">
      <c r="A351" s="50"/>
      <c r="B351" s="50"/>
      <c r="C351" s="50"/>
      <c r="D351" s="50"/>
      <c r="E351" s="50"/>
      <c r="F351" s="50"/>
      <c r="G351" s="50"/>
      <c r="H351" s="50"/>
      <c r="I351" s="50"/>
      <c r="J351" s="50"/>
      <c r="K351" s="50"/>
      <c r="L351" s="50"/>
      <c r="M351" s="50"/>
      <c r="N351" s="50"/>
      <c r="O351" s="50"/>
      <c r="P351" s="50"/>
      <c r="Q351" s="50"/>
    </row>
    <row r="352" spans="1:17" customFormat="1" ht="15" customHeight="1">
      <c r="A352" s="50"/>
      <c r="B352" s="50"/>
      <c r="C352" s="50"/>
      <c r="D352" s="50"/>
      <c r="E352" s="50"/>
      <c r="F352" s="50"/>
      <c r="G352" s="50"/>
      <c r="H352" s="50"/>
      <c r="I352" s="50"/>
      <c r="J352" s="50"/>
      <c r="K352" s="50"/>
      <c r="L352" s="50"/>
      <c r="M352" s="50"/>
      <c r="N352" s="50"/>
      <c r="O352" s="50"/>
      <c r="P352" s="50"/>
      <c r="Q352" s="50"/>
    </row>
    <row r="353" spans="1:17" customFormat="1" ht="15" customHeight="1">
      <c r="A353" s="50"/>
      <c r="B353" s="50"/>
      <c r="C353" s="50"/>
      <c r="D353" s="50"/>
      <c r="E353" s="50"/>
      <c r="F353" s="50"/>
      <c r="G353" s="50"/>
      <c r="H353" s="50"/>
      <c r="I353" s="50"/>
      <c r="J353" s="50"/>
      <c r="K353" s="50"/>
      <c r="L353" s="50"/>
      <c r="M353" s="50"/>
      <c r="N353" s="50"/>
      <c r="O353" s="50"/>
      <c r="P353" s="50"/>
      <c r="Q353" s="50"/>
    </row>
    <row r="354" spans="1:17" customFormat="1" ht="15" customHeight="1">
      <c r="A354" s="50"/>
      <c r="B354" s="50"/>
      <c r="C354" s="50"/>
      <c r="D354" s="50"/>
      <c r="E354" s="50"/>
      <c r="F354" s="50"/>
      <c r="G354" s="50"/>
      <c r="H354" s="50"/>
      <c r="I354" s="50"/>
      <c r="J354" s="50"/>
      <c r="K354" s="50"/>
      <c r="L354" s="50"/>
      <c r="M354" s="50"/>
      <c r="N354" s="50"/>
      <c r="O354" s="50"/>
      <c r="P354" s="50"/>
      <c r="Q354" s="50"/>
    </row>
    <row r="355" spans="1:17" customFormat="1" ht="15" customHeight="1">
      <c r="A355" s="50"/>
      <c r="B355" s="50"/>
      <c r="C355" s="50"/>
      <c r="D355" s="50"/>
      <c r="E355" s="50"/>
      <c r="F355" s="50"/>
      <c r="G355" s="50"/>
      <c r="H355" s="50"/>
      <c r="I355" s="50"/>
      <c r="J355" s="50"/>
      <c r="K355" s="50"/>
      <c r="L355" s="50"/>
      <c r="M355" s="50"/>
      <c r="N355" s="50"/>
      <c r="O355" s="50"/>
      <c r="P355" s="50"/>
      <c r="Q355" s="50"/>
    </row>
    <row r="356" spans="1:17" customFormat="1" ht="15" customHeight="1">
      <c r="A356" s="50"/>
      <c r="B356" s="50"/>
      <c r="C356" s="50"/>
      <c r="D356" s="50"/>
      <c r="E356" s="50"/>
      <c r="F356" s="50"/>
      <c r="G356" s="50"/>
      <c r="H356" s="50"/>
      <c r="I356" s="50"/>
      <c r="J356" s="50"/>
      <c r="K356" s="50"/>
      <c r="L356" s="50"/>
      <c r="M356" s="50"/>
      <c r="N356" s="50"/>
      <c r="O356" s="50"/>
      <c r="P356" s="50"/>
      <c r="Q356" s="50"/>
    </row>
    <row r="357" spans="1:17" customFormat="1" ht="15" customHeight="1">
      <c r="A357" s="50"/>
      <c r="B357" s="50"/>
      <c r="C357" s="50"/>
      <c r="D357" s="50"/>
      <c r="E357" s="50"/>
      <c r="F357" s="50"/>
      <c r="G357" s="50"/>
      <c r="H357" s="50"/>
      <c r="I357" s="50"/>
      <c r="J357" s="50"/>
      <c r="K357" s="50"/>
      <c r="L357" s="50"/>
      <c r="M357" s="50"/>
      <c r="N357" s="50"/>
      <c r="O357" s="50"/>
      <c r="P357" s="50"/>
      <c r="Q357" s="50"/>
    </row>
    <row r="358" spans="1:17" customFormat="1" ht="15" customHeight="1">
      <c r="A358" s="50"/>
      <c r="B358" s="50"/>
      <c r="C358" s="50"/>
      <c r="D358" s="50"/>
      <c r="E358" s="50"/>
      <c r="F358" s="50"/>
      <c r="G358" s="50"/>
      <c r="H358" s="50"/>
      <c r="I358" s="50"/>
      <c r="J358" s="50"/>
      <c r="K358" s="50"/>
      <c r="L358" s="50"/>
      <c r="M358" s="50"/>
      <c r="N358" s="50"/>
      <c r="O358" s="50"/>
      <c r="P358" s="50"/>
      <c r="Q358" s="50"/>
    </row>
    <row r="359" spans="1:17" customFormat="1" ht="15" customHeight="1">
      <c r="A359" s="50"/>
      <c r="B359" s="50"/>
      <c r="C359" s="50"/>
      <c r="D359" s="50"/>
      <c r="E359" s="50"/>
      <c r="F359" s="50"/>
      <c r="G359" s="50"/>
      <c r="H359" s="50"/>
      <c r="I359" s="50"/>
      <c r="J359" s="50"/>
      <c r="K359" s="50"/>
      <c r="L359" s="50"/>
      <c r="M359" s="50"/>
      <c r="N359" s="50"/>
      <c r="O359" s="50"/>
      <c r="P359" s="50"/>
      <c r="Q359" s="50"/>
    </row>
    <row r="360" spans="1:17" customFormat="1" ht="15" customHeight="1">
      <c r="A360" s="50"/>
      <c r="B360" s="50"/>
      <c r="C360" s="50"/>
      <c r="D360" s="50"/>
      <c r="E360" s="50"/>
      <c r="F360" s="50"/>
      <c r="G360" s="50"/>
      <c r="H360" s="50"/>
      <c r="I360" s="50"/>
      <c r="J360" s="50"/>
      <c r="K360" s="50"/>
      <c r="L360" s="50"/>
      <c r="M360" s="50"/>
      <c r="N360" s="50"/>
      <c r="O360" s="50"/>
      <c r="P360" s="50"/>
      <c r="Q360" s="50"/>
    </row>
    <row r="361" spans="1:17" customFormat="1" ht="15" customHeight="1">
      <c r="A361" s="50"/>
      <c r="B361" s="50"/>
      <c r="C361" s="50"/>
      <c r="D361" s="50"/>
      <c r="E361" s="50"/>
      <c r="F361" s="50"/>
      <c r="G361" s="50"/>
      <c r="H361" s="50"/>
      <c r="I361" s="50"/>
      <c r="J361" s="50"/>
      <c r="K361" s="50"/>
      <c r="L361" s="50"/>
      <c r="M361" s="50"/>
      <c r="N361" s="50"/>
      <c r="O361" s="50"/>
      <c r="P361" s="50"/>
      <c r="Q361" s="50"/>
    </row>
    <row r="362" spans="1:17" customFormat="1" ht="15" customHeight="1">
      <c r="A362" s="50"/>
      <c r="B362" s="50"/>
      <c r="C362" s="50"/>
      <c r="D362" s="50"/>
      <c r="E362" s="50"/>
      <c r="F362" s="50"/>
      <c r="G362" s="50"/>
      <c r="H362" s="50"/>
      <c r="I362" s="50"/>
      <c r="J362" s="50"/>
      <c r="K362" s="50"/>
      <c r="L362" s="50"/>
      <c r="M362" s="50"/>
      <c r="N362" s="50"/>
      <c r="O362" s="50"/>
      <c r="P362" s="50"/>
      <c r="Q362" s="50"/>
    </row>
    <row r="363" spans="1:17" customFormat="1" ht="15" customHeight="1">
      <c r="A363" s="50"/>
      <c r="B363" s="50"/>
      <c r="C363" s="50"/>
      <c r="D363" s="50"/>
      <c r="E363" s="50"/>
      <c r="F363" s="50"/>
      <c r="G363" s="50"/>
      <c r="H363" s="50"/>
      <c r="I363" s="50"/>
      <c r="J363" s="50"/>
      <c r="K363" s="50"/>
      <c r="L363" s="50"/>
      <c r="M363" s="50"/>
      <c r="N363" s="50"/>
      <c r="O363" s="50"/>
      <c r="P363" s="50"/>
      <c r="Q363" s="50"/>
    </row>
    <row r="364" spans="1:17" customFormat="1" ht="15" customHeight="1">
      <c r="A364" s="50"/>
      <c r="B364" s="50"/>
      <c r="C364" s="50"/>
      <c r="D364" s="50"/>
      <c r="E364" s="50"/>
      <c r="F364" s="50"/>
      <c r="G364" s="50"/>
      <c r="H364" s="50"/>
      <c r="I364" s="50"/>
      <c r="J364" s="50"/>
      <c r="K364" s="50"/>
      <c r="L364" s="50"/>
      <c r="M364" s="50"/>
      <c r="N364" s="50"/>
      <c r="O364" s="50"/>
      <c r="P364" s="50"/>
      <c r="Q364" s="50"/>
    </row>
    <row r="365" spans="1:17" customFormat="1" ht="15" customHeight="1">
      <c r="A365" s="50"/>
      <c r="B365" s="50"/>
      <c r="C365" s="50"/>
      <c r="D365" s="50"/>
      <c r="E365" s="50"/>
      <c r="F365" s="50"/>
      <c r="G365" s="50"/>
      <c r="H365" s="50"/>
      <c r="I365" s="50"/>
      <c r="J365" s="50"/>
      <c r="K365" s="50"/>
      <c r="L365" s="50"/>
      <c r="M365" s="50"/>
      <c r="N365" s="50"/>
      <c r="O365" s="50"/>
      <c r="P365" s="50"/>
      <c r="Q365" s="50"/>
    </row>
    <row r="366" spans="1:17" customFormat="1" ht="15" customHeight="1">
      <c r="A366" s="50"/>
      <c r="B366" s="50"/>
      <c r="C366" s="50"/>
      <c r="D366" s="50"/>
      <c r="E366" s="50"/>
      <c r="F366" s="50"/>
      <c r="G366" s="50"/>
      <c r="H366" s="50"/>
      <c r="I366" s="50"/>
      <c r="J366" s="50"/>
      <c r="K366" s="50"/>
      <c r="L366" s="50"/>
      <c r="M366" s="50"/>
      <c r="N366" s="50"/>
      <c r="O366" s="50"/>
      <c r="P366" s="50"/>
      <c r="Q366" s="50"/>
    </row>
    <row r="367" spans="1:17" customFormat="1" ht="15" customHeight="1">
      <c r="A367" s="50"/>
      <c r="B367" s="50"/>
      <c r="C367" s="50"/>
      <c r="D367" s="50"/>
      <c r="E367" s="50"/>
      <c r="F367" s="50"/>
      <c r="G367" s="50"/>
      <c r="H367" s="50"/>
      <c r="I367" s="50"/>
      <c r="J367" s="50"/>
      <c r="K367" s="50"/>
      <c r="L367" s="50"/>
      <c r="M367" s="50"/>
      <c r="N367" s="50"/>
      <c r="O367" s="50"/>
      <c r="P367" s="50"/>
      <c r="Q367" s="50"/>
    </row>
    <row r="368" spans="1:17" customFormat="1" ht="15" customHeight="1">
      <c r="A368" s="50"/>
      <c r="B368" s="50"/>
      <c r="C368" s="50"/>
      <c r="D368" s="50"/>
      <c r="E368" s="50"/>
      <c r="F368" s="50"/>
      <c r="G368" s="50"/>
      <c r="H368" s="50"/>
      <c r="I368" s="50"/>
      <c r="J368" s="50"/>
      <c r="K368" s="50"/>
      <c r="L368" s="50"/>
      <c r="M368" s="50"/>
      <c r="N368" s="50"/>
      <c r="O368" s="50"/>
      <c r="P368" s="50"/>
      <c r="Q368" s="50"/>
    </row>
    <row r="369" spans="1:17" customFormat="1" ht="15" customHeight="1">
      <c r="A369" s="50"/>
      <c r="B369" s="50"/>
      <c r="C369" s="50"/>
      <c r="D369" s="50"/>
      <c r="E369" s="50"/>
      <c r="F369" s="50"/>
      <c r="G369" s="50"/>
      <c r="H369" s="50"/>
      <c r="I369" s="50"/>
      <c r="J369" s="50"/>
      <c r="K369" s="50"/>
      <c r="L369" s="50"/>
      <c r="M369" s="50"/>
      <c r="N369" s="50"/>
      <c r="O369" s="50"/>
      <c r="P369" s="50"/>
      <c r="Q369" s="50"/>
    </row>
    <row r="370" spans="1:17" customFormat="1" ht="15" customHeight="1">
      <c r="A370" s="50"/>
      <c r="B370" s="50"/>
      <c r="C370" s="50"/>
      <c r="D370" s="50"/>
      <c r="E370" s="50"/>
      <c r="F370" s="50"/>
      <c r="G370" s="50"/>
      <c r="H370" s="50"/>
      <c r="I370" s="50"/>
      <c r="J370" s="50"/>
      <c r="K370" s="50"/>
      <c r="L370" s="50"/>
      <c r="M370" s="50"/>
      <c r="N370" s="50"/>
      <c r="O370" s="50"/>
      <c r="P370" s="50"/>
      <c r="Q370" s="50"/>
    </row>
    <row r="371" spans="1:17" customFormat="1" ht="15" customHeight="1">
      <c r="A371" s="50"/>
      <c r="B371" s="50"/>
      <c r="C371" s="50"/>
      <c r="D371" s="50"/>
      <c r="E371" s="50"/>
      <c r="F371" s="50"/>
      <c r="G371" s="50"/>
      <c r="H371" s="50"/>
      <c r="I371" s="50"/>
      <c r="J371" s="50"/>
      <c r="K371" s="50"/>
      <c r="L371" s="50"/>
      <c r="M371" s="50"/>
      <c r="N371" s="50"/>
      <c r="O371" s="50"/>
      <c r="P371" s="50"/>
      <c r="Q371" s="50"/>
    </row>
    <row r="372" spans="1:17" customFormat="1" ht="15" customHeight="1">
      <c r="A372" s="50"/>
      <c r="B372" s="50"/>
      <c r="C372" s="50"/>
      <c r="D372" s="50"/>
      <c r="E372" s="50"/>
      <c r="F372" s="50"/>
      <c r="G372" s="50"/>
      <c r="H372" s="50"/>
      <c r="I372" s="50"/>
      <c r="J372" s="50"/>
      <c r="K372" s="50"/>
      <c r="L372" s="50"/>
      <c r="M372" s="50"/>
      <c r="N372" s="50"/>
      <c r="O372" s="50"/>
      <c r="P372" s="50"/>
      <c r="Q372" s="50"/>
    </row>
    <row r="373" spans="1:17" customFormat="1" ht="15" customHeight="1">
      <c r="A373" s="50"/>
      <c r="B373" s="50"/>
      <c r="C373" s="50"/>
      <c r="D373" s="50"/>
      <c r="E373" s="50"/>
      <c r="F373" s="50"/>
      <c r="G373" s="50"/>
      <c r="H373" s="50"/>
      <c r="I373" s="50"/>
      <c r="J373" s="50"/>
      <c r="K373" s="50"/>
      <c r="L373" s="50"/>
      <c r="M373" s="50"/>
      <c r="N373" s="50"/>
      <c r="O373" s="50"/>
      <c r="P373" s="50"/>
      <c r="Q373" s="50"/>
    </row>
    <row r="374" spans="1:17" customFormat="1" ht="15" customHeight="1">
      <c r="A374" s="50"/>
      <c r="B374" s="50"/>
      <c r="C374" s="50"/>
      <c r="D374" s="50"/>
      <c r="E374" s="50"/>
      <c r="F374" s="50"/>
      <c r="G374" s="50"/>
      <c r="H374" s="50"/>
      <c r="I374" s="50"/>
      <c r="J374" s="50"/>
      <c r="K374" s="50"/>
      <c r="L374" s="50"/>
      <c r="M374" s="50"/>
      <c r="N374" s="50"/>
      <c r="O374" s="50"/>
      <c r="P374" s="50"/>
      <c r="Q374" s="50"/>
    </row>
    <row r="375" spans="1:17" customFormat="1" ht="15" customHeight="1">
      <c r="A375" s="50"/>
      <c r="B375" s="50"/>
      <c r="C375" s="50"/>
      <c r="D375" s="50"/>
      <c r="E375" s="50"/>
      <c r="F375" s="50"/>
      <c r="G375" s="50"/>
      <c r="H375" s="50"/>
      <c r="I375" s="50"/>
      <c r="J375" s="50"/>
      <c r="K375" s="50"/>
      <c r="L375" s="50"/>
      <c r="M375" s="50"/>
      <c r="N375" s="50"/>
      <c r="O375" s="50"/>
      <c r="P375" s="50"/>
      <c r="Q375" s="50"/>
    </row>
    <row r="376" spans="1:17" customFormat="1" ht="15" customHeight="1">
      <c r="A376" s="50"/>
      <c r="B376" s="50"/>
      <c r="C376" s="50"/>
      <c r="D376" s="50"/>
      <c r="E376" s="50"/>
      <c r="F376" s="50"/>
      <c r="G376" s="50"/>
      <c r="H376" s="50"/>
      <c r="I376" s="50"/>
      <c r="J376" s="50"/>
      <c r="K376" s="50"/>
      <c r="L376" s="50"/>
      <c r="M376" s="50"/>
      <c r="N376" s="50"/>
      <c r="O376" s="50"/>
      <c r="P376" s="50"/>
      <c r="Q376" s="50"/>
    </row>
    <row r="377" spans="1:17" customFormat="1" ht="15" customHeight="1">
      <c r="A377" s="50"/>
      <c r="B377" s="50"/>
      <c r="C377" s="50"/>
      <c r="D377" s="50"/>
      <c r="E377" s="50"/>
      <c r="F377" s="50"/>
      <c r="G377" s="50"/>
      <c r="H377" s="50"/>
      <c r="I377" s="50"/>
      <c r="J377" s="50"/>
      <c r="K377" s="50"/>
      <c r="L377" s="50"/>
      <c r="M377" s="50"/>
      <c r="N377" s="50"/>
      <c r="O377" s="50"/>
      <c r="P377" s="50"/>
      <c r="Q377" s="50"/>
    </row>
    <row r="378" spans="1:17" customFormat="1" ht="15" customHeight="1">
      <c r="A378" s="50"/>
      <c r="B378" s="50"/>
      <c r="C378" s="50"/>
      <c r="D378" s="50"/>
      <c r="E378" s="50"/>
      <c r="F378" s="50"/>
      <c r="G378" s="50"/>
      <c r="H378" s="50"/>
      <c r="I378" s="50"/>
      <c r="J378" s="50"/>
      <c r="K378" s="50"/>
      <c r="L378" s="50"/>
      <c r="M378" s="50"/>
      <c r="N378" s="50"/>
      <c r="O378" s="50"/>
      <c r="P378" s="50"/>
      <c r="Q378" s="50"/>
    </row>
    <row r="379" spans="1:17" customFormat="1" ht="15" customHeight="1">
      <c r="A379" s="50"/>
      <c r="B379" s="50"/>
      <c r="C379" s="50"/>
      <c r="D379" s="50"/>
      <c r="E379" s="50"/>
      <c r="F379" s="50"/>
      <c r="G379" s="50"/>
      <c r="H379" s="50"/>
      <c r="I379" s="50"/>
      <c r="J379" s="50"/>
      <c r="K379" s="50"/>
      <c r="L379" s="50"/>
      <c r="M379" s="50"/>
      <c r="N379" s="50"/>
      <c r="O379" s="50"/>
      <c r="P379" s="50"/>
      <c r="Q379" s="50"/>
    </row>
    <row r="380" spans="1:17" customFormat="1" ht="15" customHeight="1">
      <c r="A380" s="50"/>
      <c r="B380" s="50"/>
      <c r="C380" s="50"/>
      <c r="D380" s="50"/>
      <c r="E380" s="50"/>
      <c r="F380" s="50"/>
      <c r="G380" s="50"/>
      <c r="H380" s="50"/>
      <c r="I380" s="50"/>
      <c r="J380" s="50"/>
      <c r="K380" s="50"/>
      <c r="L380" s="50"/>
      <c r="M380" s="50"/>
      <c r="N380" s="50"/>
      <c r="O380" s="50"/>
      <c r="P380" s="50"/>
      <c r="Q380" s="50"/>
    </row>
    <row r="381" spans="1:17" customFormat="1" ht="15" customHeight="1">
      <c r="A381" s="50"/>
      <c r="B381" s="50"/>
      <c r="C381" s="50"/>
      <c r="D381" s="50"/>
      <c r="E381" s="50"/>
      <c r="F381" s="50"/>
      <c r="G381" s="50"/>
      <c r="H381" s="50"/>
      <c r="I381" s="50"/>
      <c r="J381" s="50"/>
      <c r="K381" s="50"/>
      <c r="L381" s="50"/>
      <c r="M381" s="50"/>
      <c r="N381" s="50"/>
      <c r="O381" s="50"/>
      <c r="P381" s="50"/>
      <c r="Q381" s="50"/>
    </row>
    <row r="382" spans="1:17" customFormat="1" ht="15" customHeight="1">
      <c r="A382" s="50"/>
      <c r="B382" s="50"/>
      <c r="C382" s="50"/>
      <c r="D382" s="50"/>
      <c r="E382" s="50"/>
      <c r="F382" s="50"/>
      <c r="G382" s="50"/>
      <c r="H382" s="50"/>
      <c r="I382" s="50"/>
      <c r="J382" s="50"/>
      <c r="K382" s="50"/>
      <c r="L382" s="50"/>
      <c r="M382" s="50"/>
      <c r="N382" s="50"/>
      <c r="O382" s="50"/>
      <c r="P382" s="50"/>
      <c r="Q382" s="50"/>
    </row>
    <row r="383" spans="1:17" customFormat="1" ht="15" customHeight="1">
      <c r="A383" s="50"/>
      <c r="B383" s="50"/>
      <c r="C383" s="50"/>
      <c r="D383" s="50"/>
      <c r="E383" s="50"/>
      <c r="F383" s="50"/>
      <c r="G383" s="50"/>
      <c r="H383" s="50"/>
      <c r="I383" s="50"/>
      <c r="J383" s="50"/>
      <c r="K383" s="50"/>
      <c r="L383" s="50"/>
      <c r="M383" s="50"/>
      <c r="N383" s="50"/>
      <c r="O383" s="50"/>
      <c r="P383" s="50"/>
      <c r="Q383" s="50"/>
    </row>
    <row r="384" spans="1:17" customFormat="1" ht="15" customHeight="1">
      <c r="A384" s="50"/>
      <c r="B384" s="50"/>
      <c r="C384" s="50"/>
      <c r="D384" s="50"/>
      <c r="E384" s="50"/>
      <c r="F384" s="50"/>
      <c r="G384" s="50"/>
      <c r="H384" s="50"/>
      <c r="I384" s="50"/>
      <c r="J384" s="50"/>
      <c r="K384" s="50"/>
      <c r="L384" s="50"/>
      <c r="M384" s="50"/>
      <c r="N384" s="50"/>
      <c r="O384" s="50"/>
      <c r="P384" s="50"/>
      <c r="Q384" s="50"/>
    </row>
    <row r="385" spans="1:17" customFormat="1" ht="15" customHeight="1">
      <c r="A385" s="50"/>
      <c r="B385" s="50"/>
      <c r="C385" s="50"/>
      <c r="D385" s="50"/>
      <c r="E385" s="50"/>
      <c r="F385" s="50"/>
      <c r="G385" s="50"/>
      <c r="H385" s="50"/>
      <c r="I385" s="50"/>
      <c r="J385" s="50"/>
      <c r="K385" s="50"/>
      <c r="L385" s="50"/>
      <c r="M385" s="50"/>
      <c r="N385" s="50"/>
      <c r="O385" s="50"/>
      <c r="P385" s="50"/>
      <c r="Q385" s="50"/>
    </row>
    <row r="386" spans="1:17" customFormat="1" ht="15" customHeight="1">
      <c r="A386" s="50"/>
      <c r="B386" s="50"/>
      <c r="C386" s="50"/>
      <c r="D386" s="50"/>
      <c r="E386" s="50"/>
      <c r="F386" s="50"/>
      <c r="G386" s="50"/>
      <c r="H386" s="50"/>
      <c r="I386" s="50"/>
      <c r="J386" s="50"/>
      <c r="K386" s="50"/>
      <c r="L386" s="50"/>
      <c r="M386" s="50"/>
      <c r="N386" s="50"/>
      <c r="O386" s="50"/>
      <c r="P386" s="50"/>
      <c r="Q386" s="50"/>
    </row>
    <row r="387" spans="1:17" customFormat="1" ht="15" customHeight="1">
      <c r="A387" s="50"/>
      <c r="B387" s="50"/>
      <c r="C387" s="50"/>
      <c r="D387" s="50"/>
      <c r="E387" s="50"/>
      <c r="F387" s="50"/>
      <c r="G387" s="50"/>
      <c r="H387" s="50"/>
      <c r="I387" s="50"/>
      <c r="J387" s="50"/>
      <c r="K387" s="50"/>
      <c r="L387" s="50"/>
      <c r="M387" s="50"/>
      <c r="N387" s="50"/>
      <c r="O387" s="50"/>
      <c r="P387" s="50"/>
      <c r="Q387" s="50"/>
    </row>
    <row r="388" spans="1:17" customFormat="1" ht="15" customHeight="1">
      <c r="A388" s="50"/>
      <c r="B388" s="50"/>
      <c r="C388" s="50"/>
      <c r="D388" s="50"/>
      <c r="E388" s="50"/>
      <c r="F388" s="50"/>
      <c r="G388" s="50"/>
      <c r="H388" s="50"/>
      <c r="I388" s="50"/>
      <c r="J388" s="50"/>
      <c r="K388" s="50"/>
      <c r="L388" s="50"/>
      <c r="M388" s="50"/>
      <c r="N388" s="50"/>
      <c r="O388" s="50"/>
      <c r="P388" s="50"/>
      <c r="Q388" s="50"/>
    </row>
    <row r="389" spans="1:17" customFormat="1" ht="15" customHeight="1">
      <c r="A389" s="50"/>
      <c r="B389" s="50"/>
      <c r="C389" s="50"/>
      <c r="D389" s="50"/>
      <c r="E389" s="50"/>
      <c r="F389" s="50"/>
      <c r="G389" s="50"/>
      <c r="H389" s="50"/>
      <c r="I389" s="50"/>
      <c r="J389" s="50"/>
      <c r="K389" s="50"/>
      <c r="L389" s="50"/>
      <c r="M389" s="50"/>
      <c r="N389" s="50"/>
      <c r="O389" s="50"/>
      <c r="P389" s="50"/>
      <c r="Q389" s="50"/>
    </row>
    <row r="390" spans="1:17" customFormat="1" ht="15" customHeight="1">
      <c r="A390" s="50"/>
      <c r="B390" s="50"/>
      <c r="C390" s="50"/>
      <c r="D390" s="50"/>
      <c r="E390" s="50"/>
      <c r="F390" s="50"/>
      <c r="G390" s="50"/>
      <c r="H390" s="50"/>
      <c r="I390" s="50"/>
      <c r="J390" s="50"/>
      <c r="K390" s="50"/>
      <c r="L390" s="50"/>
      <c r="M390" s="50"/>
      <c r="N390" s="50"/>
      <c r="O390" s="50"/>
      <c r="P390" s="50"/>
      <c r="Q390" s="50"/>
    </row>
    <row r="391" spans="1:17" customFormat="1" ht="15" customHeight="1">
      <c r="A391" s="50"/>
      <c r="B391" s="50"/>
      <c r="C391" s="50"/>
      <c r="D391" s="50"/>
      <c r="E391" s="50"/>
      <c r="F391" s="50"/>
      <c r="G391" s="50"/>
      <c r="H391" s="50"/>
      <c r="I391" s="50"/>
      <c r="J391" s="50"/>
      <c r="K391" s="50"/>
      <c r="L391" s="50"/>
      <c r="M391" s="50"/>
      <c r="N391" s="50"/>
      <c r="O391" s="50"/>
      <c r="P391" s="50"/>
      <c r="Q391" s="50"/>
    </row>
    <row r="392" spans="1:17" customFormat="1" ht="15" customHeight="1">
      <c r="A392" s="50"/>
      <c r="B392" s="50"/>
      <c r="C392" s="50"/>
      <c r="D392" s="50"/>
      <c r="E392" s="50"/>
      <c r="F392" s="50"/>
      <c r="G392" s="50"/>
      <c r="H392" s="50"/>
      <c r="I392" s="50"/>
      <c r="J392" s="50"/>
      <c r="K392" s="50"/>
      <c r="L392" s="50"/>
      <c r="M392" s="50"/>
      <c r="N392" s="50"/>
      <c r="O392" s="50"/>
      <c r="P392" s="50"/>
      <c r="Q392" s="50"/>
    </row>
    <row r="393" spans="1:17" customFormat="1" ht="15" customHeight="1">
      <c r="A393" s="50"/>
      <c r="B393" s="50"/>
      <c r="C393" s="50"/>
      <c r="D393" s="50"/>
      <c r="E393" s="50"/>
      <c r="F393" s="50"/>
      <c r="G393" s="50"/>
      <c r="H393" s="50"/>
      <c r="I393" s="50"/>
      <c r="J393" s="50"/>
      <c r="K393" s="50"/>
      <c r="L393" s="50"/>
      <c r="M393" s="50"/>
      <c r="N393" s="50"/>
      <c r="O393" s="50"/>
      <c r="P393" s="50"/>
      <c r="Q393" s="50"/>
    </row>
    <row r="394" spans="1:17" customFormat="1" ht="15" customHeight="1">
      <c r="A394" s="50"/>
      <c r="B394" s="50"/>
      <c r="C394" s="50"/>
      <c r="D394" s="50"/>
      <c r="E394" s="50"/>
      <c r="F394" s="50"/>
      <c r="G394" s="50"/>
      <c r="H394" s="50"/>
      <c r="I394" s="50"/>
      <c r="J394" s="50"/>
      <c r="K394" s="50"/>
      <c r="L394" s="50"/>
      <c r="M394" s="50"/>
      <c r="N394" s="50"/>
      <c r="O394" s="50"/>
      <c r="P394" s="50"/>
      <c r="Q394" s="50"/>
    </row>
    <row r="395" spans="1:17" customFormat="1" ht="15" customHeight="1">
      <c r="A395" s="50"/>
      <c r="B395" s="50"/>
      <c r="C395" s="50"/>
      <c r="D395" s="50"/>
      <c r="E395" s="50"/>
      <c r="F395" s="50"/>
      <c r="G395" s="50"/>
      <c r="H395" s="50"/>
      <c r="I395" s="50"/>
      <c r="J395" s="50"/>
      <c r="K395" s="50"/>
      <c r="L395" s="50"/>
      <c r="M395" s="50"/>
      <c r="N395" s="50"/>
      <c r="O395" s="50"/>
      <c r="P395" s="50"/>
      <c r="Q395" s="50"/>
    </row>
    <row r="396" spans="1:17" customFormat="1" ht="15" customHeight="1">
      <c r="A396" s="50"/>
      <c r="B396" s="50"/>
      <c r="C396" s="50"/>
      <c r="D396" s="50"/>
      <c r="E396" s="50"/>
      <c r="F396" s="50"/>
      <c r="G396" s="50"/>
      <c r="H396" s="50"/>
      <c r="I396" s="50"/>
      <c r="J396" s="50"/>
      <c r="K396" s="50"/>
      <c r="L396" s="50"/>
      <c r="M396" s="50"/>
      <c r="N396" s="50"/>
      <c r="O396" s="50"/>
      <c r="P396" s="50"/>
      <c r="Q396" s="50"/>
    </row>
    <row r="397" spans="1:17" customFormat="1" ht="15" customHeight="1">
      <c r="A397" s="50"/>
      <c r="B397" s="50"/>
      <c r="C397" s="50"/>
      <c r="D397" s="50"/>
      <c r="E397" s="50"/>
      <c r="F397" s="50"/>
      <c r="G397" s="50"/>
      <c r="H397" s="50"/>
      <c r="I397" s="50"/>
      <c r="J397" s="50"/>
      <c r="K397" s="50"/>
      <c r="L397" s="50"/>
      <c r="M397" s="50"/>
      <c r="N397" s="50"/>
      <c r="O397" s="50"/>
      <c r="P397" s="50"/>
      <c r="Q397" s="50"/>
    </row>
    <row r="398" spans="1:17" customFormat="1" ht="15" customHeight="1">
      <c r="A398" s="50"/>
      <c r="B398" s="50"/>
      <c r="C398" s="50"/>
      <c r="D398" s="50"/>
      <c r="E398" s="50"/>
      <c r="F398" s="50"/>
      <c r="G398" s="50"/>
      <c r="H398" s="50"/>
      <c r="I398" s="50"/>
      <c r="J398" s="50"/>
      <c r="K398" s="50"/>
      <c r="L398" s="50"/>
      <c r="M398" s="50"/>
      <c r="N398" s="50"/>
      <c r="O398" s="50"/>
      <c r="P398" s="50"/>
      <c r="Q398" s="50"/>
    </row>
    <row r="399" spans="1:17" customFormat="1" ht="15" customHeight="1">
      <c r="A399" s="50"/>
      <c r="B399" s="50"/>
      <c r="C399" s="50"/>
      <c r="D399" s="50"/>
      <c r="E399" s="50"/>
      <c r="F399" s="50"/>
      <c r="G399" s="50"/>
      <c r="H399" s="50"/>
      <c r="I399" s="50"/>
      <c r="J399" s="50"/>
      <c r="K399" s="50"/>
      <c r="L399" s="50"/>
      <c r="M399" s="50"/>
      <c r="N399" s="50"/>
      <c r="O399" s="50"/>
      <c r="P399" s="50"/>
      <c r="Q399" s="50"/>
    </row>
    <row r="400" spans="1:17" customFormat="1" ht="15" customHeight="1">
      <c r="A400" s="50"/>
      <c r="B400" s="50"/>
      <c r="C400" s="50"/>
      <c r="D400" s="50"/>
      <c r="E400" s="50"/>
      <c r="F400" s="50"/>
      <c r="G400" s="50"/>
      <c r="H400" s="50"/>
      <c r="I400" s="50"/>
      <c r="J400" s="50"/>
      <c r="K400" s="50"/>
      <c r="L400" s="50"/>
      <c r="M400" s="50"/>
      <c r="N400" s="50"/>
      <c r="O400" s="50"/>
      <c r="P400" s="50"/>
      <c r="Q400" s="50"/>
    </row>
    <row r="401" spans="1:17" customFormat="1" ht="15" customHeight="1">
      <c r="A401" s="50"/>
      <c r="B401" s="50"/>
      <c r="C401" s="50"/>
      <c r="D401" s="50"/>
      <c r="E401" s="50"/>
      <c r="F401" s="50"/>
      <c r="G401" s="50"/>
      <c r="H401" s="50"/>
      <c r="I401" s="50"/>
      <c r="J401" s="50"/>
      <c r="K401" s="50"/>
      <c r="L401" s="50"/>
      <c r="M401" s="50"/>
      <c r="N401" s="50"/>
      <c r="O401" s="50"/>
      <c r="P401" s="50"/>
      <c r="Q401" s="50"/>
    </row>
    <row r="402" spans="1:17" customFormat="1" ht="15" customHeight="1">
      <c r="A402" s="50"/>
      <c r="B402" s="50"/>
      <c r="C402" s="50"/>
      <c r="D402" s="50"/>
      <c r="E402" s="50"/>
      <c r="F402" s="50"/>
      <c r="G402" s="50"/>
      <c r="H402" s="50"/>
      <c r="I402" s="50"/>
      <c r="J402" s="50"/>
      <c r="K402" s="50"/>
      <c r="L402" s="50"/>
      <c r="M402" s="50"/>
      <c r="N402" s="50"/>
      <c r="O402" s="50"/>
      <c r="P402" s="50"/>
      <c r="Q402" s="50"/>
    </row>
    <row r="403" spans="1:17" customFormat="1" ht="15" customHeight="1">
      <c r="A403" s="50"/>
      <c r="B403" s="50"/>
      <c r="C403" s="50"/>
      <c r="D403" s="50"/>
      <c r="E403" s="50"/>
      <c r="F403" s="50"/>
      <c r="G403" s="50"/>
      <c r="H403" s="50"/>
      <c r="I403" s="50"/>
      <c r="J403" s="50"/>
      <c r="K403" s="50"/>
      <c r="L403" s="50"/>
      <c r="M403" s="50"/>
      <c r="N403" s="50"/>
      <c r="O403" s="50"/>
      <c r="P403" s="50"/>
      <c r="Q403" s="50"/>
    </row>
    <row r="404" spans="1:17" customFormat="1" ht="15" customHeight="1">
      <c r="A404" s="50"/>
      <c r="B404" s="50"/>
      <c r="C404" s="50"/>
      <c r="D404" s="50"/>
      <c r="E404" s="50"/>
      <c r="F404" s="50"/>
      <c r="G404" s="50"/>
      <c r="H404" s="50"/>
      <c r="I404" s="50"/>
      <c r="J404" s="50"/>
      <c r="K404" s="50"/>
      <c r="L404" s="50"/>
      <c r="M404" s="50"/>
      <c r="N404" s="50"/>
      <c r="O404" s="50"/>
      <c r="P404" s="50"/>
      <c r="Q404" s="50"/>
    </row>
    <row r="405" spans="1:17" customFormat="1" ht="15" customHeight="1">
      <c r="A405" s="50"/>
      <c r="B405" s="50"/>
      <c r="C405" s="50"/>
      <c r="D405" s="50"/>
      <c r="E405" s="50"/>
      <c r="F405" s="50"/>
      <c r="G405" s="50"/>
      <c r="H405" s="50"/>
      <c r="I405" s="50"/>
      <c r="J405" s="50"/>
      <c r="K405" s="50"/>
      <c r="L405" s="50"/>
      <c r="M405" s="50"/>
      <c r="N405" s="50"/>
      <c r="O405" s="50"/>
      <c r="P405" s="50"/>
      <c r="Q405" s="50"/>
    </row>
    <row r="406" spans="1:17" customFormat="1" ht="15" customHeight="1">
      <c r="A406" s="50"/>
      <c r="B406" s="50"/>
      <c r="C406" s="50"/>
      <c r="D406" s="50"/>
      <c r="E406" s="50"/>
      <c r="F406" s="50"/>
      <c r="G406" s="50"/>
      <c r="H406" s="50"/>
      <c r="I406" s="50"/>
      <c r="J406" s="50"/>
      <c r="K406" s="50"/>
      <c r="L406" s="50"/>
      <c r="M406" s="50"/>
      <c r="N406" s="50"/>
      <c r="O406" s="50"/>
      <c r="P406" s="50"/>
      <c r="Q406" s="50"/>
    </row>
    <row r="407" spans="1:17" customFormat="1" ht="15" customHeight="1">
      <c r="A407" s="50"/>
      <c r="B407" s="50"/>
      <c r="C407" s="50"/>
      <c r="D407" s="50"/>
      <c r="E407" s="50"/>
      <c r="F407" s="50"/>
      <c r="G407" s="50"/>
      <c r="H407" s="50"/>
      <c r="I407" s="50"/>
      <c r="J407" s="50"/>
      <c r="K407" s="50"/>
      <c r="L407" s="50"/>
      <c r="M407" s="50"/>
      <c r="N407" s="50"/>
      <c r="O407" s="50"/>
      <c r="P407" s="50"/>
      <c r="Q407" s="50"/>
    </row>
    <row r="408" spans="1:17" customFormat="1" ht="15" customHeight="1">
      <c r="A408" s="50"/>
      <c r="B408" s="50"/>
      <c r="C408" s="50"/>
      <c r="D408" s="50"/>
      <c r="E408" s="50"/>
      <c r="F408" s="50"/>
      <c r="G408" s="50"/>
      <c r="H408" s="50"/>
      <c r="I408" s="50"/>
      <c r="J408" s="50"/>
      <c r="K408" s="50"/>
      <c r="L408" s="50"/>
      <c r="M408" s="50"/>
      <c r="N408" s="50"/>
      <c r="O408" s="50"/>
      <c r="P408" s="50"/>
      <c r="Q408" s="50"/>
    </row>
    <row r="409" spans="1:17" customFormat="1" ht="15" customHeight="1">
      <c r="A409" s="50"/>
      <c r="B409" s="50"/>
      <c r="C409" s="50"/>
      <c r="D409" s="50"/>
      <c r="E409" s="50"/>
      <c r="F409" s="50"/>
      <c r="G409" s="50"/>
      <c r="H409" s="50"/>
      <c r="I409" s="50"/>
      <c r="J409" s="50"/>
      <c r="K409" s="50"/>
      <c r="L409" s="50"/>
      <c r="M409" s="50"/>
      <c r="N409" s="50"/>
      <c r="O409" s="50"/>
      <c r="P409" s="50"/>
      <c r="Q409" s="50"/>
    </row>
    <row r="410" spans="1:17" customFormat="1" ht="15" customHeight="1">
      <c r="A410" s="50"/>
      <c r="B410" s="50"/>
      <c r="C410" s="50"/>
      <c r="D410" s="50"/>
      <c r="E410" s="50"/>
      <c r="F410" s="50"/>
      <c r="G410" s="50"/>
      <c r="H410" s="50"/>
      <c r="I410" s="50"/>
      <c r="J410" s="50"/>
      <c r="K410" s="50"/>
      <c r="L410" s="50"/>
      <c r="M410" s="50"/>
      <c r="N410" s="50"/>
      <c r="O410" s="50"/>
      <c r="P410" s="50"/>
      <c r="Q410" s="50"/>
    </row>
    <row r="411" spans="1:17" customFormat="1" ht="15" customHeight="1">
      <c r="A411" s="50"/>
      <c r="B411" s="50"/>
      <c r="C411" s="50"/>
      <c r="D411" s="50"/>
      <c r="E411" s="50"/>
      <c r="F411" s="50"/>
      <c r="G411" s="50"/>
      <c r="H411" s="50"/>
      <c r="I411" s="50"/>
      <c r="J411" s="50"/>
      <c r="K411" s="50"/>
      <c r="L411" s="50"/>
      <c r="M411" s="50"/>
      <c r="N411" s="50"/>
      <c r="O411" s="50"/>
      <c r="P411" s="50"/>
      <c r="Q411" s="50"/>
    </row>
    <row r="412" spans="1:17" customFormat="1" ht="15" customHeight="1">
      <c r="A412" s="50"/>
      <c r="B412" s="50"/>
      <c r="C412" s="50"/>
      <c r="D412" s="50"/>
      <c r="E412" s="50"/>
      <c r="F412" s="50"/>
      <c r="G412" s="50"/>
      <c r="H412" s="50"/>
      <c r="I412" s="50"/>
      <c r="J412" s="50"/>
      <c r="K412" s="50"/>
      <c r="L412" s="50"/>
      <c r="M412" s="50"/>
      <c r="N412" s="50"/>
      <c r="O412" s="50"/>
      <c r="P412" s="50"/>
      <c r="Q412" s="50"/>
    </row>
    <row r="413" spans="1:17" customFormat="1" ht="15" customHeight="1">
      <c r="A413" s="50"/>
      <c r="B413" s="50"/>
      <c r="C413" s="50"/>
      <c r="D413" s="50"/>
      <c r="E413" s="50"/>
      <c r="F413" s="50"/>
      <c r="G413" s="50"/>
      <c r="H413" s="50"/>
      <c r="I413" s="50"/>
      <c r="J413" s="50"/>
      <c r="K413" s="50"/>
      <c r="L413" s="50"/>
      <c r="M413" s="50"/>
      <c r="N413" s="50"/>
      <c r="O413" s="50"/>
      <c r="P413" s="50"/>
      <c r="Q413" s="50"/>
    </row>
    <row r="414" spans="1:17" customFormat="1" ht="15" customHeight="1">
      <c r="A414" s="50"/>
      <c r="B414" s="50"/>
      <c r="C414" s="50"/>
      <c r="D414" s="50"/>
      <c r="E414" s="50"/>
      <c r="F414" s="50"/>
      <c r="G414" s="50"/>
      <c r="H414" s="50"/>
      <c r="I414" s="50"/>
      <c r="J414" s="50"/>
      <c r="K414" s="50"/>
      <c r="L414" s="50"/>
      <c r="M414" s="50"/>
      <c r="N414" s="50"/>
      <c r="O414" s="50"/>
      <c r="P414" s="50"/>
      <c r="Q414" s="50"/>
    </row>
    <row r="415" spans="1:17" customFormat="1" ht="15" customHeight="1">
      <c r="A415" s="50"/>
      <c r="B415" s="50"/>
      <c r="C415" s="50"/>
      <c r="D415" s="50"/>
      <c r="E415" s="50"/>
      <c r="F415" s="50"/>
      <c r="G415" s="50"/>
      <c r="H415" s="50"/>
      <c r="I415" s="50"/>
      <c r="J415" s="50"/>
      <c r="K415" s="50"/>
      <c r="L415" s="50"/>
      <c r="M415" s="50"/>
      <c r="N415" s="50"/>
      <c r="O415" s="50"/>
      <c r="P415" s="50"/>
      <c r="Q415" s="50"/>
    </row>
    <row r="416" spans="1:17" customFormat="1" ht="15" customHeight="1">
      <c r="A416" s="50"/>
      <c r="B416" s="50"/>
      <c r="C416" s="50"/>
      <c r="D416" s="50"/>
      <c r="E416" s="50"/>
      <c r="F416" s="50"/>
      <c r="G416" s="50"/>
      <c r="H416" s="50"/>
      <c r="I416" s="50"/>
      <c r="J416" s="50"/>
      <c r="K416" s="50"/>
      <c r="L416" s="50"/>
      <c r="M416" s="50"/>
      <c r="N416" s="50"/>
      <c r="O416" s="50"/>
      <c r="P416" s="50"/>
      <c r="Q416" s="50"/>
    </row>
    <row r="417" spans="1:17" customFormat="1" ht="15" customHeight="1">
      <c r="A417" s="50"/>
      <c r="B417" s="50"/>
      <c r="C417" s="50"/>
      <c r="D417" s="50"/>
      <c r="E417" s="50"/>
      <c r="F417" s="50"/>
      <c r="G417" s="50"/>
      <c r="H417" s="50"/>
      <c r="I417" s="50"/>
      <c r="J417" s="50"/>
      <c r="K417" s="50"/>
      <c r="L417" s="50"/>
      <c r="M417" s="50"/>
      <c r="N417" s="50"/>
      <c r="O417" s="50"/>
      <c r="P417" s="50"/>
      <c r="Q417" s="50"/>
    </row>
    <row r="418" spans="1:17" customFormat="1" ht="15" customHeight="1">
      <c r="A418" s="50"/>
      <c r="B418" s="50"/>
      <c r="C418" s="50"/>
      <c r="D418" s="50"/>
      <c r="E418" s="50"/>
      <c r="F418" s="50"/>
      <c r="G418" s="50"/>
      <c r="H418" s="50"/>
      <c r="I418" s="50"/>
      <c r="J418" s="50"/>
      <c r="K418" s="50"/>
      <c r="L418" s="50"/>
      <c r="M418" s="50"/>
      <c r="N418" s="50"/>
      <c r="O418" s="50"/>
      <c r="P418" s="50"/>
      <c r="Q418" s="50"/>
    </row>
    <row r="419" spans="1:17" customFormat="1" ht="15" customHeight="1">
      <c r="A419" s="50"/>
      <c r="B419" s="50"/>
      <c r="C419" s="50"/>
      <c r="D419" s="50"/>
      <c r="E419" s="50"/>
      <c r="F419" s="50"/>
      <c r="G419" s="50"/>
      <c r="H419" s="50"/>
      <c r="I419" s="50"/>
      <c r="J419" s="50"/>
      <c r="K419" s="50"/>
      <c r="L419" s="50"/>
      <c r="M419" s="50"/>
      <c r="N419" s="50"/>
      <c r="O419" s="50"/>
      <c r="P419" s="50"/>
      <c r="Q419" s="50"/>
    </row>
    <row r="420" spans="1:17" customFormat="1" ht="15" customHeight="1">
      <c r="A420" s="50"/>
      <c r="B420" s="50"/>
      <c r="C420" s="50"/>
      <c r="D420" s="50"/>
      <c r="E420" s="50"/>
      <c r="F420" s="50"/>
      <c r="G420" s="50"/>
      <c r="H420" s="50"/>
      <c r="I420" s="50"/>
      <c r="J420" s="50"/>
      <c r="K420" s="50"/>
      <c r="L420" s="50"/>
      <c r="M420" s="50"/>
      <c r="N420" s="50"/>
      <c r="O420" s="50"/>
      <c r="P420" s="50"/>
      <c r="Q420" s="50"/>
    </row>
    <row r="421" spans="1:17" customFormat="1" ht="15" customHeight="1">
      <c r="A421" s="50"/>
      <c r="B421" s="50"/>
      <c r="C421" s="50"/>
      <c r="D421" s="50"/>
      <c r="E421" s="50"/>
      <c r="F421" s="50"/>
      <c r="G421" s="50"/>
      <c r="H421" s="50"/>
      <c r="I421" s="50"/>
      <c r="J421" s="50"/>
      <c r="K421" s="50"/>
      <c r="L421" s="50"/>
      <c r="M421" s="50"/>
      <c r="N421" s="50"/>
      <c r="O421" s="50"/>
      <c r="P421" s="50"/>
      <c r="Q421" s="50"/>
    </row>
    <row r="422" spans="1:17" customFormat="1" ht="15" customHeight="1">
      <c r="A422" s="50"/>
      <c r="B422" s="50"/>
      <c r="C422" s="50"/>
      <c r="D422" s="50"/>
      <c r="E422" s="50"/>
      <c r="F422" s="50"/>
      <c r="G422" s="50"/>
      <c r="H422" s="50"/>
      <c r="I422" s="50"/>
      <c r="J422" s="50"/>
      <c r="K422" s="50"/>
      <c r="L422" s="50"/>
      <c r="M422" s="50"/>
      <c r="N422" s="50"/>
      <c r="O422" s="50"/>
      <c r="P422" s="50"/>
      <c r="Q422" s="50"/>
    </row>
    <row r="423" spans="1:17" customFormat="1" ht="15" customHeight="1">
      <c r="A423" s="50"/>
      <c r="B423" s="50"/>
      <c r="C423" s="50"/>
      <c r="D423" s="50"/>
      <c r="E423" s="50"/>
      <c r="F423" s="50"/>
      <c r="G423" s="50"/>
      <c r="H423" s="50"/>
      <c r="I423" s="50"/>
      <c r="J423" s="50"/>
      <c r="K423" s="50"/>
      <c r="L423" s="50"/>
      <c r="M423" s="50"/>
      <c r="N423" s="50"/>
      <c r="O423" s="50"/>
      <c r="P423" s="50"/>
      <c r="Q423" s="50"/>
    </row>
  </sheetData>
  <mergeCells count="7">
    <mergeCell ref="A26:E26"/>
    <mergeCell ref="B17:E17"/>
    <mergeCell ref="B10:E10"/>
    <mergeCell ref="C1:D1"/>
    <mergeCell ref="B3:G3"/>
    <mergeCell ref="I3:M3"/>
    <mergeCell ref="A25:E25"/>
  </mergeCells>
  <pageMargins left="0.78740157499999996" right="0.78740157499999996" top="0.984251969" bottom="0.984251969" header="0.4921259845" footer="0.492125984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dimension ref="A1:Q423"/>
  <sheetViews>
    <sheetView workbookViewId="0">
      <selection activeCell="A3" sqref="A3"/>
    </sheetView>
  </sheetViews>
  <sheetFormatPr baseColWidth="10" defaultRowHeight="12.75"/>
  <cols>
    <col min="1" max="10" width="11.42578125" style="50"/>
    <col min="11" max="13" width="10" style="50" customWidth="1"/>
    <col min="14" max="17" width="11.42578125" style="50"/>
    <col min="18" max="16384" width="11.42578125" style="1"/>
  </cols>
  <sheetData>
    <row r="1" spans="1:17" ht="18.75" customHeight="1">
      <c r="B1" s="10" t="s">
        <v>113</v>
      </c>
      <c r="C1" s="161" t="s">
        <v>115</v>
      </c>
      <c r="D1" s="161"/>
      <c r="E1" s="11" t="s">
        <v>114</v>
      </c>
    </row>
    <row r="3" spans="1:17" s="2" customFormat="1" ht="24" customHeight="1">
      <c r="A3" s="30"/>
      <c r="B3" s="159" t="s">
        <v>15</v>
      </c>
      <c r="C3" s="159"/>
      <c r="D3" s="159"/>
      <c r="E3" s="159"/>
      <c r="F3" s="159"/>
      <c r="G3" s="159"/>
      <c r="H3" s="47" t="s">
        <v>16</v>
      </c>
      <c r="I3" s="159" t="s">
        <v>17</v>
      </c>
      <c r="J3" s="159"/>
      <c r="K3" s="159"/>
      <c r="L3" s="159"/>
      <c r="M3" s="160"/>
      <c r="N3" s="15"/>
      <c r="O3" s="15"/>
      <c r="P3" s="15"/>
      <c r="Q3" s="15"/>
    </row>
    <row r="4" spans="1:17" s="3" customFormat="1" ht="15" customHeight="1">
      <c r="A4" s="49"/>
      <c r="B4" s="156" t="s">
        <v>10</v>
      </c>
      <c r="C4" s="38" t="s">
        <v>14</v>
      </c>
      <c r="D4" s="38" t="s">
        <v>12</v>
      </c>
      <c r="E4" s="38" t="s">
        <v>3</v>
      </c>
      <c r="F4" s="38" t="s">
        <v>13</v>
      </c>
      <c r="G4" s="38" t="s">
        <v>4</v>
      </c>
      <c r="H4" s="39" t="s">
        <v>11</v>
      </c>
      <c r="I4" s="38" t="s">
        <v>6</v>
      </c>
      <c r="J4" s="38" t="s">
        <v>7</v>
      </c>
      <c r="K4" s="48" t="s">
        <v>8</v>
      </c>
      <c r="L4" s="48" t="s">
        <v>9</v>
      </c>
      <c r="M4" s="40" t="s">
        <v>10</v>
      </c>
      <c r="N4" s="181"/>
      <c r="O4" s="181"/>
      <c r="P4" s="181"/>
      <c r="Q4" s="181"/>
    </row>
    <row r="5" spans="1:17" s="2" customFormat="1" ht="15" customHeight="1">
      <c r="A5" s="30" t="s">
        <v>1</v>
      </c>
      <c r="B5" s="31">
        <v>100</v>
      </c>
      <c r="C5" s="71">
        <f>B5*10</f>
        <v>1000</v>
      </c>
      <c r="D5" s="71">
        <v>1</v>
      </c>
      <c r="E5" s="71">
        <f>C5*D5</f>
        <v>1000</v>
      </c>
      <c r="F5" s="59">
        <v>18.015280000000001</v>
      </c>
      <c r="G5" s="71"/>
      <c r="H5" s="72">
        <v>42.414000000000001</v>
      </c>
      <c r="I5" s="71"/>
      <c r="J5" s="71"/>
      <c r="K5" s="73"/>
      <c r="L5" s="74"/>
      <c r="M5" s="75"/>
      <c r="N5" s="15"/>
      <c r="O5" s="15"/>
      <c r="P5" s="15"/>
      <c r="Q5" s="15"/>
    </row>
    <row r="6" spans="1:17" s="67" customFormat="1" ht="15" customHeight="1">
      <c r="A6" s="63" t="s">
        <v>31</v>
      </c>
      <c r="B6" s="64">
        <v>50</v>
      </c>
      <c r="C6" s="65">
        <f>B6*10</f>
        <v>500</v>
      </c>
      <c r="D6" s="66">
        <f>0.978774+0.0102976*B6+ 0.000031634*(B6-27.3674)^2 + 0.00000012023*(B6-27.3674)^3 - 0.0000000028858*(B6-27.3674)^4 + 0.00000000001193*(B6-27.3674)^5</f>
        <v>1.5105655363247865</v>
      </c>
      <c r="E6" s="66">
        <f>C6*D6</f>
        <v>755.28276816239327</v>
      </c>
      <c r="F6" s="66">
        <v>56.105600000000003</v>
      </c>
      <c r="G6" s="66">
        <f>E6/F6</f>
        <v>13.461807166528711</v>
      </c>
      <c r="H6" s="96">
        <v>1.212</v>
      </c>
      <c r="I6" s="66">
        <f>H6*G6</f>
        <v>16.315710285832797</v>
      </c>
      <c r="J6" s="66">
        <f>E6*H6</f>
        <v>915.40271501282064</v>
      </c>
      <c r="K6" s="90">
        <f>I6/H8</f>
        <v>0.36257133968517319</v>
      </c>
      <c r="L6" s="90">
        <f>J6/H8</f>
        <v>20.342282555840455</v>
      </c>
      <c r="M6" s="143">
        <f>5.5390939+0.0633204*L6-2.8469*10^-5*(L6-370.426)^2+2.0567*10^-8*(L6-370.426)^3-2.28*10^-11*(L6-370.426)^4+2.115*10^-14*(L6-370.426)^5</f>
        <v>2.0019246277433997</v>
      </c>
      <c r="N6" s="70"/>
      <c r="O6" s="70"/>
      <c r="P6" s="70"/>
      <c r="Q6" s="70"/>
    </row>
    <row r="7" spans="1:17" s="2" customFormat="1" ht="15" customHeight="1">
      <c r="A7" s="21" t="s">
        <v>39</v>
      </c>
      <c r="B7" s="35">
        <v>30</v>
      </c>
      <c r="C7" s="25">
        <f>B7*10</f>
        <v>300</v>
      </c>
      <c r="D7" s="59">
        <v>1.1100000000000001</v>
      </c>
      <c r="E7" s="59">
        <f>C7*D7</f>
        <v>333.00000000000006</v>
      </c>
      <c r="F7" s="59">
        <v>34.014600000000002</v>
      </c>
      <c r="G7" s="59">
        <f>E7/F7</f>
        <v>9.7899137429221579</v>
      </c>
      <c r="H7" s="62">
        <v>1.3740000000000001</v>
      </c>
      <c r="I7" s="59">
        <f>H7*G7</f>
        <v>13.451341482775046</v>
      </c>
      <c r="J7" s="59">
        <f>E7*H7</f>
        <v>457.54200000000009</v>
      </c>
      <c r="K7" s="55">
        <f>I7/H8</f>
        <v>0.29891869961722317</v>
      </c>
      <c r="L7" s="55">
        <f>J7/H8</f>
        <v>10.1676</v>
      </c>
      <c r="M7" s="54">
        <f>L7/D8/10</f>
        <v>0.99965598757268115</v>
      </c>
      <c r="N7" s="15"/>
      <c r="O7" s="15"/>
      <c r="P7" s="15"/>
      <c r="Q7" s="15"/>
    </row>
    <row r="8" spans="1:17" s="6" customFormat="1" ht="15" customHeight="1">
      <c r="A8" s="33" t="s">
        <v>5</v>
      </c>
      <c r="B8" s="34"/>
      <c r="C8" s="34"/>
      <c r="D8" s="88">
        <f>(D5*H5+D6*H6+D7*H7)/H8</f>
        <v>1.0171098984450142</v>
      </c>
      <c r="E8" s="100"/>
      <c r="F8" s="100"/>
      <c r="G8" s="100"/>
      <c r="H8" s="101">
        <f>H5+H6+H7</f>
        <v>45.000000000000007</v>
      </c>
      <c r="I8" s="100"/>
      <c r="J8" s="100"/>
      <c r="K8" s="100"/>
      <c r="L8" s="100"/>
      <c r="M8" s="58"/>
      <c r="N8" s="15"/>
      <c r="O8" s="15"/>
      <c r="P8" s="15"/>
      <c r="Q8" s="15"/>
    </row>
    <row r="9" spans="1:17" s="6" customFormat="1" ht="15" customHeight="1">
      <c r="A9" s="35"/>
      <c r="B9" s="35"/>
      <c r="C9" s="35"/>
      <c r="D9" s="99"/>
      <c r="E9" s="99"/>
      <c r="F9" s="99"/>
      <c r="G9" s="99"/>
      <c r="H9" s="99"/>
      <c r="I9" s="99"/>
      <c r="J9" s="99"/>
      <c r="K9" s="99"/>
      <c r="L9" s="99"/>
      <c r="M9" s="99"/>
      <c r="N9" s="15"/>
      <c r="O9" s="15"/>
      <c r="P9" s="15"/>
      <c r="Q9" s="15"/>
    </row>
    <row r="10" spans="1:17" s="6" customFormat="1" ht="29.25" customHeight="1">
      <c r="A10" s="30"/>
      <c r="B10" s="177" t="s">
        <v>15</v>
      </c>
      <c r="C10" s="163"/>
      <c r="D10" s="163"/>
      <c r="E10" s="163"/>
      <c r="F10" s="47"/>
      <c r="G10" s="47"/>
      <c r="H10" s="20" t="s">
        <v>16</v>
      </c>
      <c r="I10" s="99"/>
      <c r="J10" s="99"/>
      <c r="K10" s="99"/>
      <c r="L10" s="99"/>
      <c r="M10" s="99"/>
      <c r="N10" s="15"/>
      <c r="O10" s="15"/>
      <c r="P10" s="15"/>
      <c r="Q10" s="15"/>
    </row>
    <row r="11" spans="1:17" s="6" customFormat="1" ht="15" customHeight="1">
      <c r="A11" s="49"/>
      <c r="B11" s="156" t="s">
        <v>10</v>
      </c>
      <c r="C11" s="38" t="s">
        <v>14</v>
      </c>
      <c r="D11" s="38" t="s">
        <v>12</v>
      </c>
      <c r="E11" s="38" t="s">
        <v>9</v>
      </c>
      <c r="F11" s="39" t="s">
        <v>24</v>
      </c>
      <c r="G11" s="56" t="s">
        <v>110</v>
      </c>
      <c r="H11" s="40" t="s">
        <v>11</v>
      </c>
      <c r="I11" s="99"/>
      <c r="J11" s="99"/>
      <c r="K11" s="99"/>
      <c r="L11" s="99"/>
      <c r="M11" s="99"/>
      <c r="N11" s="15"/>
      <c r="O11" s="15"/>
      <c r="P11" s="15"/>
      <c r="Q11" s="15"/>
    </row>
    <row r="12" spans="1:17" s="6" customFormat="1" ht="15" customHeight="1">
      <c r="A12" s="32" t="s">
        <v>1</v>
      </c>
      <c r="B12" s="35">
        <v>100</v>
      </c>
      <c r="C12" s="25">
        <f>B12*10</f>
        <v>1000</v>
      </c>
      <c r="D12" s="25">
        <v>1</v>
      </c>
      <c r="E12" s="25">
        <f>C12*D12</f>
        <v>1000</v>
      </c>
      <c r="F12" s="35"/>
      <c r="G12" s="57"/>
      <c r="H12" s="54">
        <f>F15-H14-H13</f>
        <v>42.413962780717448</v>
      </c>
      <c r="I12" s="99"/>
      <c r="J12" s="99"/>
      <c r="K12" s="99"/>
      <c r="L12" s="99"/>
      <c r="M12" s="99"/>
      <c r="N12" s="15"/>
      <c r="O12" s="15"/>
      <c r="P12" s="15"/>
      <c r="Q12" s="15"/>
    </row>
    <row r="13" spans="1:17" s="6" customFormat="1" ht="15" customHeight="1">
      <c r="A13" s="63" t="s">
        <v>31</v>
      </c>
      <c r="B13" s="64">
        <v>50</v>
      </c>
      <c r="C13" s="65">
        <f>B13*10</f>
        <v>500</v>
      </c>
      <c r="D13" s="66">
        <f>0.978774+0.0102976*B13+ 0.000031634*(B13-27.3674)^2 + 0.00000012023*(B13-27.3674)^3 - 0.0000000028858*(B13-27.3674)^4 + 0.00000000001193*(B13-27.3674)^5</f>
        <v>1.5105655363247865</v>
      </c>
      <c r="E13" s="66">
        <f>C13*D13</f>
        <v>755.28276816239327</v>
      </c>
      <c r="F13" s="95"/>
      <c r="G13" s="96">
        <v>20.341999999999999</v>
      </c>
      <c r="H13" s="69">
        <f>G13/E13*F15</f>
        <v>1.2119831652284989</v>
      </c>
      <c r="I13" s="99"/>
      <c r="J13" s="99"/>
      <c r="K13" s="99"/>
      <c r="L13" s="99"/>
      <c r="M13" s="99"/>
      <c r="N13" s="15"/>
      <c r="O13" s="15"/>
      <c r="P13" s="15"/>
      <c r="Q13" s="15"/>
    </row>
    <row r="14" spans="1:17" s="6" customFormat="1" ht="15" customHeight="1">
      <c r="A14" s="2" t="s">
        <v>39</v>
      </c>
      <c r="B14" s="15">
        <v>30</v>
      </c>
      <c r="C14" s="25">
        <f>B14*10</f>
        <v>300</v>
      </c>
      <c r="D14" s="19">
        <v>1.1100000000000001</v>
      </c>
      <c r="E14" s="19">
        <f>C14*D14</f>
        <v>333.00000000000006</v>
      </c>
      <c r="F14" s="97"/>
      <c r="G14" s="62">
        <v>10.167999999999999</v>
      </c>
      <c r="H14" s="54">
        <f>G14/E14*F15</f>
        <v>1.3740540540540538</v>
      </c>
      <c r="I14" s="99"/>
      <c r="J14" s="99"/>
      <c r="K14" s="99"/>
      <c r="L14" s="99"/>
      <c r="M14" s="99"/>
      <c r="N14" s="15"/>
      <c r="O14" s="15"/>
      <c r="P14" s="15"/>
      <c r="Q14" s="15"/>
    </row>
    <row r="15" spans="1:17" s="6" customFormat="1" ht="15" customHeight="1">
      <c r="A15" s="51"/>
      <c r="B15" s="34"/>
      <c r="C15" s="34"/>
      <c r="D15" s="100"/>
      <c r="E15" s="100"/>
      <c r="F15" s="103">
        <v>45</v>
      </c>
      <c r="G15" s="100"/>
      <c r="H15" s="153"/>
      <c r="I15" s="99"/>
      <c r="J15" s="99"/>
      <c r="K15" s="99"/>
      <c r="L15" s="99"/>
      <c r="M15" s="99"/>
      <c r="N15" s="15"/>
      <c r="O15" s="15"/>
      <c r="P15" s="15"/>
      <c r="Q15" s="15"/>
    </row>
    <row r="16" spans="1:17" s="6" customFormat="1" ht="15" customHeight="1">
      <c r="A16" s="15"/>
      <c r="B16" s="15"/>
      <c r="C16" s="15"/>
      <c r="D16" s="15"/>
      <c r="E16" s="15"/>
      <c r="F16" s="15"/>
      <c r="G16" s="15"/>
      <c r="H16" s="15"/>
      <c r="I16" s="15"/>
      <c r="J16" s="15"/>
      <c r="K16" s="15"/>
      <c r="L16" s="15"/>
      <c r="M16" s="15"/>
      <c r="N16" s="15"/>
      <c r="O16" s="15"/>
      <c r="P16" s="15"/>
      <c r="Q16" s="15"/>
    </row>
    <row r="17" spans="1:17" s="6" customFormat="1" ht="30" customHeight="1">
      <c r="A17" s="30"/>
      <c r="B17" s="177" t="s">
        <v>15</v>
      </c>
      <c r="C17" s="163"/>
      <c r="D17" s="163"/>
      <c r="E17" s="163"/>
      <c r="F17" s="47"/>
      <c r="G17" s="47"/>
      <c r="H17" s="20" t="s">
        <v>16</v>
      </c>
      <c r="I17" s="15"/>
      <c r="J17" s="15"/>
      <c r="K17" s="15"/>
      <c r="L17" s="15"/>
      <c r="M17" s="15"/>
      <c r="N17" s="15"/>
      <c r="O17" s="15"/>
      <c r="P17" s="15"/>
      <c r="Q17" s="15"/>
    </row>
    <row r="18" spans="1:17" s="6" customFormat="1" ht="15" customHeight="1">
      <c r="A18" s="49"/>
      <c r="B18" s="60" t="s">
        <v>55</v>
      </c>
      <c r="C18" s="38" t="s">
        <v>14</v>
      </c>
      <c r="D18" s="38" t="s">
        <v>12</v>
      </c>
      <c r="E18" s="38" t="s">
        <v>9</v>
      </c>
      <c r="F18" s="39" t="s">
        <v>24</v>
      </c>
      <c r="G18" s="56" t="s">
        <v>111</v>
      </c>
      <c r="H18" s="40" t="s">
        <v>11</v>
      </c>
      <c r="I18" s="15"/>
      <c r="J18" s="15"/>
      <c r="K18" s="15"/>
      <c r="L18" s="15"/>
      <c r="M18" s="15"/>
      <c r="N18" s="15"/>
      <c r="O18" s="15"/>
      <c r="P18" s="15"/>
      <c r="Q18" s="15"/>
    </row>
    <row r="19" spans="1:17" s="6" customFormat="1" ht="15" customHeight="1">
      <c r="A19" s="32" t="s">
        <v>1</v>
      </c>
      <c r="B19" s="35">
        <v>100</v>
      </c>
      <c r="C19" s="25">
        <f>B19*10</f>
        <v>1000</v>
      </c>
      <c r="D19" s="25">
        <v>1</v>
      </c>
      <c r="E19" s="25">
        <f>C19*D19</f>
        <v>1000</v>
      </c>
      <c r="F19" s="35"/>
      <c r="G19" s="57"/>
      <c r="H19" s="54">
        <f>F22-H21-H20</f>
        <v>42.413529362380174</v>
      </c>
      <c r="I19" s="15"/>
      <c r="J19" s="15"/>
      <c r="K19" s="15"/>
      <c r="L19" s="15"/>
      <c r="M19" s="15"/>
      <c r="N19" s="15"/>
      <c r="O19" s="15"/>
      <c r="P19" s="15"/>
      <c r="Q19" s="15"/>
    </row>
    <row r="20" spans="1:17" s="68" customFormat="1" ht="15" customHeight="1">
      <c r="A20" s="63" t="s">
        <v>31</v>
      </c>
      <c r="B20" s="64">
        <v>50</v>
      </c>
      <c r="C20" s="65">
        <f>B20*10</f>
        <v>500</v>
      </c>
      <c r="D20" s="66">
        <f>0.978774+0.0102976*B20+ 0.000031634*(B20-27.3674)^2 + 0.00000012023*(B20-27.3674)^3 - 0.0000000028858*(B20-27.3674)^4 + 0.00000000001193*(B20-27.3674)^5</f>
        <v>1.5105655363247865</v>
      </c>
      <c r="E20" s="66">
        <f>C20*D20</f>
        <v>755.28276816239327</v>
      </c>
      <c r="F20" s="95"/>
      <c r="G20" s="96">
        <v>2</v>
      </c>
      <c r="H20" s="69">
        <f>(G20*B21*D21)/(B20*D20*G21)*H21</f>
        <v>1.2119962918300751</v>
      </c>
      <c r="I20" s="70"/>
      <c r="J20" s="70"/>
      <c r="K20" s="70"/>
      <c r="L20" s="70"/>
      <c r="M20" s="70"/>
      <c r="N20" s="70"/>
      <c r="O20" s="70"/>
      <c r="P20" s="70"/>
      <c r="Q20" s="70"/>
    </row>
    <row r="21" spans="1:17" s="6" customFormat="1" ht="15" customHeight="1">
      <c r="A21" s="2" t="s">
        <v>39</v>
      </c>
      <c r="B21" s="15">
        <v>30</v>
      </c>
      <c r="C21" s="25">
        <f>B21*10</f>
        <v>300</v>
      </c>
      <c r="D21" s="19">
        <v>1.1100000000000001</v>
      </c>
      <c r="E21" s="19">
        <f>C21*D21</f>
        <v>333.00000000000006</v>
      </c>
      <c r="F21" s="99"/>
      <c r="G21" s="62">
        <v>1</v>
      </c>
      <c r="H21" s="54">
        <f>(F22*G21/(B21*D21))/(1+(G20/(B20*D20))+(G21/(B21*D21))-G20/B20-G21/B21)</f>
        <v>1.3744743457897519</v>
      </c>
      <c r="I21" s="15"/>
      <c r="J21" s="15"/>
      <c r="K21" s="15"/>
      <c r="L21" s="15"/>
      <c r="M21" s="15"/>
      <c r="N21" s="15"/>
      <c r="O21" s="15"/>
      <c r="P21" s="15"/>
      <c r="Q21" s="15"/>
    </row>
    <row r="22" spans="1:17" s="6" customFormat="1" ht="15" customHeight="1">
      <c r="A22" s="51"/>
      <c r="B22" s="34"/>
      <c r="C22" s="34"/>
      <c r="D22" s="100"/>
      <c r="E22" s="100"/>
      <c r="F22" s="103">
        <v>45</v>
      </c>
      <c r="G22" s="100"/>
      <c r="H22" s="58"/>
      <c r="I22" s="15"/>
      <c r="J22" s="15"/>
      <c r="K22" s="15"/>
      <c r="L22" s="15"/>
      <c r="M22" s="15"/>
      <c r="N22" s="15"/>
      <c r="O22" s="15"/>
      <c r="P22" s="15"/>
      <c r="Q22" s="15"/>
    </row>
    <row r="23" spans="1:17" s="6" customFormat="1" ht="15" customHeight="1">
      <c r="A23" s="15"/>
      <c r="B23" s="15"/>
      <c r="C23" s="15"/>
      <c r="D23" s="15"/>
      <c r="E23" s="15"/>
      <c r="F23" s="15"/>
      <c r="G23" s="15"/>
      <c r="H23" s="15"/>
      <c r="I23" s="15"/>
      <c r="J23" s="15"/>
      <c r="K23" s="15"/>
      <c r="L23" s="15"/>
      <c r="M23" s="15"/>
      <c r="N23" s="15"/>
      <c r="O23" s="15"/>
      <c r="P23" s="15"/>
      <c r="Q23" s="15"/>
    </row>
    <row r="24" spans="1:17" s="6" customFormat="1" ht="15" customHeight="1">
      <c r="A24" s="15"/>
      <c r="B24" s="15"/>
      <c r="C24" s="15"/>
      <c r="D24" s="15"/>
      <c r="E24" s="15"/>
      <c r="F24" s="15"/>
      <c r="G24" s="15"/>
      <c r="H24" s="15"/>
      <c r="I24" s="15"/>
      <c r="J24" s="15"/>
      <c r="K24" s="15"/>
      <c r="L24" s="15"/>
      <c r="M24" s="15"/>
      <c r="N24" s="15"/>
      <c r="O24" s="15"/>
      <c r="P24" s="15"/>
      <c r="Q24" s="15"/>
    </row>
    <row r="25" spans="1:17" s="6" customFormat="1" ht="45" customHeight="1">
      <c r="A25" s="194" t="s">
        <v>57</v>
      </c>
      <c r="B25" s="194"/>
      <c r="C25" s="194"/>
      <c r="D25" s="194"/>
      <c r="E25" s="194"/>
      <c r="F25" s="15"/>
      <c r="G25" s="15"/>
      <c r="H25" s="15"/>
      <c r="I25" s="15"/>
      <c r="J25" s="15"/>
      <c r="K25" s="15"/>
      <c r="L25" s="15"/>
      <c r="M25" s="15"/>
      <c r="N25" s="15"/>
      <c r="O25" s="15"/>
      <c r="P25" s="15"/>
      <c r="Q25" s="15"/>
    </row>
    <row r="26" spans="1:17" s="6" customFormat="1" ht="15" customHeight="1">
      <c r="A26" s="185" t="s">
        <v>30</v>
      </c>
      <c r="B26" s="185"/>
      <c r="C26" s="185"/>
      <c r="D26" s="185"/>
      <c r="E26" s="185"/>
      <c r="F26" s="15"/>
      <c r="G26" s="15"/>
      <c r="H26" s="15"/>
      <c r="I26" s="15"/>
      <c r="J26" s="15"/>
      <c r="K26" s="15"/>
      <c r="L26" s="15"/>
      <c r="M26" s="15"/>
      <c r="N26" s="15"/>
      <c r="O26" s="15"/>
      <c r="P26" s="15"/>
      <c r="Q26" s="15"/>
    </row>
    <row r="27" spans="1:17" s="6" customFormat="1" ht="15" customHeight="1">
      <c r="A27" s="181" t="s">
        <v>93</v>
      </c>
      <c r="B27" s="187" t="s">
        <v>12</v>
      </c>
      <c r="C27" s="181" t="s">
        <v>20</v>
      </c>
      <c r="D27" s="187" t="s">
        <v>54</v>
      </c>
      <c r="E27" s="181" t="s">
        <v>40</v>
      </c>
      <c r="F27" s="181"/>
      <c r="G27" s="181"/>
      <c r="H27" s="181"/>
      <c r="I27" s="15"/>
      <c r="J27" s="15"/>
      <c r="K27" s="15"/>
      <c r="L27" s="15"/>
      <c r="M27" s="15"/>
      <c r="N27" s="15"/>
      <c r="O27" s="15"/>
      <c r="P27" s="15"/>
      <c r="Q27" s="15"/>
    </row>
    <row r="28" spans="1:17" s="6" customFormat="1" ht="15" customHeight="1">
      <c r="A28" s="15">
        <v>0.19700000000000001</v>
      </c>
      <c r="B28" s="15">
        <v>1</v>
      </c>
      <c r="C28" s="15">
        <f>0.978774+0.0102976*A28+ 0.000031634*(A28-27.3674)^2 + 0.00000012023*(A28-27.3674)^3 - 0.0000000028858*(A28-27.3674)^4 + 0.00000000001193*(A28-27.3674)^5</f>
        <v>0.99999487017631594</v>
      </c>
      <c r="D28" s="189">
        <f t="shared" ref="D28:D91" si="0">(C28-B28)/B28*100</f>
        <v>-5.1298236840580103E-4</v>
      </c>
      <c r="E28" s="15">
        <f>ROUND(A28*10*B28,2)</f>
        <v>1.97</v>
      </c>
      <c r="F28" s="15"/>
      <c r="G28" s="15"/>
      <c r="H28" s="15"/>
      <c r="I28" s="15"/>
      <c r="J28" s="15"/>
      <c r="K28" s="15"/>
      <c r="L28" s="15"/>
      <c r="M28" s="15"/>
      <c r="N28" s="15"/>
      <c r="O28" s="15"/>
      <c r="P28" s="15"/>
      <c r="Q28" s="15"/>
    </row>
    <row r="29" spans="1:17" s="6" customFormat="1" ht="15" customHeight="1">
      <c r="A29" s="15">
        <v>0.74299999999999999</v>
      </c>
      <c r="B29" s="15">
        <v>1.0049999999999999</v>
      </c>
      <c r="C29" s="15">
        <f t="shared" ref="C29:C92" si="1">0.978774+0.0102976*A29+ 0.000031634*(A29-27.3674)^2 + 0.00000012023*(A29-27.3674)^3 - 0.0000000028858*(A29-27.3674)^4 + 0.00000000001193*(A29-27.3674)^5</f>
        <v>1.0049703978893911</v>
      </c>
      <c r="D29" s="189">
        <f t="shared" si="0"/>
        <v>-2.9454836426628691E-3</v>
      </c>
      <c r="E29" s="15">
        <f t="shared" ref="E29:E92" si="2">ROUND(A29*10*B29,2)</f>
        <v>7.47</v>
      </c>
      <c r="F29" s="15"/>
      <c r="G29" s="15"/>
      <c r="H29" s="15"/>
      <c r="I29" s="15"/>
      <c r="J29" s="15"/>
      <c r="K29" s="15"/>
      <c r="L29" s="15"/>
      <c r="M29" s="15"/>
      <c r="N29" s="15"/>
      <c r="O29" s="15"/>
      <c r="P29" s="15"/>
      <c r="Q29" s="15"/>
    </row>
    <row r="30" spans="1:17" s="6" customFormat="1" ht="15" customHeight="1">
      <c r="A30" s="15">
        <v>1.2949999999999999</v>
      </c>
      <c r="B30" s="15">
        <v>1.01</v>
      </c>
      <c r="C30" s="15">
        <f t="shared" si="1"/>
        <v>1.010005151864672</v>
      </c>
      <c r="D30" s="189">
        <f t="shared" si="0"/>
        <v>5.1008561108729694E-4</v>
      </c>
      <c r="E30" s="15">
        <f t="shared" si="2"/>
        <v>13.08</v>
      </c>
      <c r="F30" s="15"/>
      <c r="G30" s="15"/>
      <c r="H30" s="15"/>
      <c r="I30" s="15"/>
      <c r="J30" s="15"/>
      <c r="K30" s="15"/>
      <c r="L30" s="15"/>
      <c r="M30" s="15"/>
      <c r="N30" s="15"/>
      <c r="O30" s="15"/>
      <c r="P30" s="15"/>
      <c r="Q30" s="15"/>
    </row>
    <row r="31" spans="1:17" s="6" customFormat="1" ht="15" customHeight="1">
      <c r="A31" s="15">
        <v>1.84</v>
      </c>
      <c r="B31" s="15">
        <v>1.0149999999999999</v>
      </c>
      <c r="C31" s="15">
        <f t="shared" si="1"/>
        <v>1.0149810458924964</v>
      </c>
      <c r="D31" s="189">
        <f t="shared" si="0"/>
        <v>-1.8673997540415328E-3</v>
      </c>
      <c r="E31" s="15">
        <f t="shared" si="2"/>
        <v>18.68</v>
      </c>
      <c r="F31" s="15"/>
      <c r="G31" s="15"/>
      <c r="H31" s="15"/>
      <c r="I31" s="15"/>
      <c r="J31" s="15"/>
      <c r="K31" s="15"/>
      <c r="L31" s="15"/>
      <c r="M31" s="15"/>
      <c r="N31" s="15"/>
      <c r="O31" s="15"/>
      <c r="P31" s="15"/>
      <c r="Q31" s="15"/>
    </row>
    <row r="32" spans="1:17" s="6" customFormat="1" ht="15" customHeight="1">
      <c r="A32" s="15">
        <v>2.38</v>
      </c>
      <c r="B32" s="15">
        <v>1.02</v>
      </c>
      <c r="C32" s="15">
        <f t="shared" si="1"/>
        <v>1.0199166534674464</v>
      </c>
      <c r="D32" s="189">
        <f t="shared" si="0"/>
        <v>-8.1712286817251442E-3</v>
      </c>
      <c r="E32" s="15">
        <f t="shared" si="2"/>
        <v>24.28</v>
      </c>
      <c r="F32" s="15"/>
      <c r="G32" s="15"/>
      <c r="H32" s="15"/>
      <c r="I32" s="15"/>
      <c r="J32" s="15"/>
      <c r="K32" s="15"/>
      <c r="L32" s="15"/>
      <c r="M32" s="15"/>
      <c r="N32" s="15"/>
      <c r="O32" s="15"/>
      <c r="P32" s="15"/>
      <c r="Q32" s="15"/>
    </row>
    <row r="33" spans="1:17" s="6" customFormat="1" ht="15" customHeight="1">
      <c r="A33" s="15">
        <v>2.93</v>
      </c>
      <c r="B33" s="15">
        <v>1.0249999999999999</v>
      </c>
      <c r="C33" s="15">
        <f t="shared" si="1"/>
        <v>1.0249496278480268</v>
      </c>
      <c r="D33" s="189">
        <f t="shared" si="0"/>
        <v>-4.9143562900606352E-3</v>
      </c>
      <c r="E33" s="15">
        <f t="shared" si="2"/>
        <v>30.03</v>
      </c>
      <c r="F33" s="15"/>
      <c r="G33" s="15"/>
      <c r="H33" s="15"/>
      <c r="I33" s="15"/>
      <c r="J33" s="15"/>
      <c r="K33" s="15"/>
      <c r="L33" s="15"/>
      <c r="M33" s="15"/>
      <c r="N33" s="15"/>
      <c r="O33" s="15"/>
      <c r="P33" s="15"/>
      <c r="Q33" s="15"/>
    </row>
    <row r="34" spans="1:17" s="6" customFormat="1" ht="15" customHeight="1">
      <c r="A34" s="15">
        <v>3.48</v>
      </c>
      <c r="B34" s="15">
        <v>1.03</v>
      </c>
      <c r="C34" s="15">
        <f t="shared" si="1"/>
        <v>1.0299890982155091</v>
      </c>
      <c r="D34" s="189">
        <f t="shared" si="0"/>
        <v>-1.0584256787305119E-3</v>
      </c>
      <c r="E34" s="15">
        <f t="shared" si="2"/>
        <v>35.840000000000003</v>
      </c>
      <c r="F34" s="15"/>
      <c r="G34" s="15"/>
      <c r="H34" s="15"/>
      <c r="I34" s="15"/>
      <c r="J34" s="15"/>
      <c r="K34" s="15"/>
      <c r="L34" s="15"/>
      <c r="M34" s="15"/>
      <c r="N34" s="15"/>
      <c r="O34" s="15"/>
      <c r="P34" s="15"/>
      <c r="Q34" s="15"/>
    </row>
    <row r="35" spans="1:17" s="6" customFormat="1" ht="15" customHeight="1">
      <c r="A35" s="15">
        <v>4.03</v>
      </c>
      <c r="B35" s="15">
        <v>1.0349999999999999</v>
      </c>
      <c r="C35" s="15">
        <f t="shared" si="1"/>
        <v>1.0350355325498446</v>
      </c>
      <c r="D35" s="189">
        <f t="shared" si="0"/>
        <v>3.433096603350201E-3</v>
      </c>
      <c r="E35" s="15">
        <f t="shared" si="2"/>
        <v>41.71</v>
      </c>
      <c r="F35" s="15"/>
      <c r="G35" s="15"/>
      <c r="H35" s="15"/>
      <c r="I35" s="15"/>
      <c r="J35" s="15"/>
      <c r="K35" s="15"/>
      <c r="L35" s="15"/>
      <c r="M35" s="15"/>
      <c r="N35" s="15"/>
      <c r="O35" s="15"/>
      <c r="P35" s="15"/>
      <c r="Q35" s="15"/>
    </row>
    <row r="36" spans="1:17" s="6" customFormat="1" ht="15" customHeight="1">
      <c r="A36" s="15">
        <v>4.58</v>
      </c>
      <c r="B36" s="15">
        <v>1.04</v>
      </c>
      <c r="C36" s="15">
        <f t="shared" si="1"/>
        <v>1.0400893893640764</v>
      </c>
      <c r="D36" s="189">
        <f t="shared" si="0"/>
        <v>8.595131161184608E-3</v>
      </c>
      <c r="E36" s="15">
        <f t="shared" si="2"/>
        <v>47.63</v>
      </c>
      <c r="F36" s="15"/>
      <c r="G36" s="15"/>
      <c r="H36" s="15"/>
      <c r="I36" s="15"/>
      <c r="J36" s="15"/>
      <c r="K36" s="15"/>
      <c r="L36" s="15"/>
      <c r="M36" s="15"/>
      <c r="N36" s="15"/>
      <c r="O36" s="15"/>
      <c r="P36" s="15"/>
      <c r="Q36" s="15"/>
    </row>
    <row r="37" spans="1:17" s="6" customFormat="1" ht="15" customHeight="1">
      <c r="A37" s="15">
        <v>5.12</v>
      </c>
      <c r="B37" s="15">
        <v>1.0449999999999999</v>
      </c>
      <c r="C37" s="15">
        <f t="shared" si="1"/>
        <v>1.0450590134847184</v>
      </c>
      <c r="D37" s="189">
        <f t="shared" si="0"/>
        <v>5.6472234180367682E-3</v>
      </c>
      <c r="E37" s="15">
        <f t="shared" si="2"/>
        <v>53.5</v>
      </c>
      <c r="F37" s="15"/>
      <c r="G37" s="15"/>
      <c r="H37" s="15"/>
      <c r="I37" s="15"/>
      <c r="J37" s="15"/>
      <c r="K37" s="15"/>
      <c r="L37" s="15"/>
      <c r="M37" s="15"/>
      <c r="N37" s="15"/>
      <c r="O37" s="15"/>
      <c r="P37" s="15"/>
      <c r="Q37" s="15"/>
    </row>
    <row r="38" spans="1:17" s="6" customFormat="1" ht="15" customHeight="1">
      <c r="A38" s="15">
        <v>5.66</v>
      </c>
      <c r="B38" s="15">
        <v>1.05</v>
      </c>
      <c r="C38" s="15">
        <f t="shared" si="1"/>
        <v>1.0500366419123373</v>
      </c>
      <c r="D38" s="189">
        <f t="shared" si="0"/>
        <v>3.4897059368771146E-3</v>
      </c>
      <c r="E38" s="15">
        <f t="shared" si="2"/>
        <v>59.43</v>
      </c>
      <c r="F38" s="15"/>
      <c r="G38" s="15"/>
      <c r="H38" s="15"/>
      <c r="I38" s="15"/>
      <c r="J38" s="15"/>
      <c r="K38" s="15"/>
      <c r="L38" s="15"/>
      <c r="M38" s="15"/>
      <c r="N38" s="15"/>
      <c r="O38" s="15"/>
      <c r="P38" s="15"/>
      <c r="Q38" s="15"/>
    </row>
    <row r="39" spans="1:17" s="6" customFormat="1" ht="15" customHeight="1">
      <c r="A39" s="15">
        <v>6.2</v>
      </c>
      <c r="B39" s="15">
        <v>1.0549999999999999</v>
      </c>
      <c r="C39" s="15">
        <f t="shared" si="1"/>
        <v>1.0550226823692694</v>
      </c>
      <c r="D39" s="189">
        <f t="shared" si="0"/>
        <v>2.1499876084834085E-3</v>
      </c>
      <c r="E39" s="15">
        <f t="shared" si="2"/>
        <v>65.41</v>
      </c>
      <c r="F39" s="15"/>
      <c r="G39" s="15"/>
      <c r="H39" s="15"/>
      <c r="I39" s="15"/>
      <c r="J39" s="15"/>
      <c r="K39" s="15"/>
      <c r="L39" s="15"/>
      <c r="M39" s="15"/>
      <c r="N39" s="15"/>
      <c r="O39" s="15"/>
      <c r="P39" s="15"/>
      <c r="Q39" s="15"/>
    </row>
    <row r="40" spans="1:17" s="6" customFormat="1" ht="15" customHeight="1">
      <c r="A40" s="15">
        <v>6.74</v>
      </c>
      <c r="B40" s="15">
        <v>1.06</v>
      </c>
      <c r="C40" s="15">
        <f t="shared" si="1"/>
        <v>1.0600175340462683</v>
      </c>
      <c r="D40" s="189">
        <f t="shared" si="0"/>
        <v>1.6541553083257287E-3</v>
      </c>
      <c r="E40" s="15">
        <f t="shared" si="2"/>
        <v>71.44</v>
      </c>
      <c r="F40" s="15"/>
      <c r="G40" s="15"/>
      <c r="H40" s="15"/>
      <c r="I40" s="15"/>
      <c r="J40" s="15"/>
      <c r="K40" s="15"/>
      <c r="L40" s="15"/>
      <c r="M40" s="15"/>
      <c r="N40" s="15"/>
      <c r="O40" s="15"/>
      <c r="P40" s="15"/>
      <c r="Q40" s="15"/>
    </row>
    <row r="41" spans="1:17" s="6" customFormat="1" ht="15" customHeight="1">
      <c r="A41" s="15">
        <v>7.28</v>
      </c>
      <c r="B41" s="15">
        <v>1.0649999999999999</v>
      </c>
      <c r="C41" s="15">
        <f t="shared" si="1"/>
        <v>1.0650215876682365</v>
      </c>
      <c r="D41" s="189">
        <f t="shared" si="0"/>
        <v>2.027011102025049E-3</v>
      </c>
      <c r="E41" s="15">
        <f t="shared" si="2"/>
        <v>77.53</v>
      </c>
      <c r="F41" s="15"/>
      <c r="G41" s="15"/>
      <c r="H41" s="15"/>
      <c r="I41" s="15"/>
      <c r="J41" s="15"/>
      <c r="K41" s="15"/>
      <c r="L41" s="15"/>
      <c r="M41" s="15"/>
      <c r="N41" s="15"/>
      <c r="O41" s="15"/>
      <c r="P41" s="15"/>
      <c r="Q41" s="15"/>
    </row>
    <row r="42" spans="1:17" s="6" customFormat="1" ht="15" customHeight="1">
      <c r="A42" s="15">
        <v>7.82</v>
      </c>
      <c r="B42" s="15">
        <v>1.07</v>
      </c>
      <c r="C42" s="15">
        <f t="shared" si="1"/>
        <v>1.0700352255599592</v>
      </c>
      <c r="D42" s="189">
        <f t="shared" si="0"/>
        <v>3.2921084073983375E-3</v>
      </c>
      <c r="E42" s="15">
        <f t="shared" si="2"/>
        <v>83.67</v>
      </c>
      <c r="F42" s="15"/>
      <c r="G42" s="15"/>
      <c r="H42" s="15"/>
      <c r="I42" s="15"/>
      <c r="J42" s="15"/>
      <c r="K42" s="15"/>
      <c r="L42" s="15"/>
      <c r="M42" s="15"/>
      <c r="N42" s="15"/>
      <c r="O42" s="15"/>
      <c r="P42" s="15"/>
      <c r="Q42" s="15"/>
    </row>
    <row r="43" spans="1:17" s="6" customFormat="1" ht="15" customHeight="1">
      <c r="A43" s="15">
        <v>8.36</v>
      </c>
      <c r="B43" s="15">
        <v>1.075</v>
      </c>
      <c r="C43" s="15">
        <f t="shared" si="1"/>
        <v>1.0750588217118386</v>
      </c>
      <c r="D43" s="189">
        <f t="shared" si="0"/>
        <v>5.4717871477847251E-3</v>
      </c>
      <c r="E43" s="15">
        <f t="shared" si="2"/>
        <v>89.87</v>
      </c>
      <c r="F43" s="15"/>
      <c r="G43" s="15"/>
      <c r="H43" s="15"/>
      <c r="I43" s="15"/>
      <c r="J43" s="15"/>
      <c r="K43" s="15"/>
      <c r="L43" s="15"/>
      <c r="M43" s="15"/>
      <c r="N43" s="15"/>
      <c r="O43" s="15"/>
      <c r="P43" s="15"/>
      <c r="Q43" s="15"/>
    </row>
    <row r="44" spans="1:17" s="6" customFormat="1" ht="15" customHeight="1">
      <c r="A44" s="15">
        <v>8.89</v>
      </c>
      <c r="B44" s="15">
        <v>1.08</v>
      </c>
      <c r="C44" s="15">
        <f t="shared" si="1"/>
        <v>1.0799994251217566</v>
      </c>
      <c r="D44" s="189">
        <f t="shared" si="0"/>
        <v>-5.3229466986423091E-5</v>
      </c>
      <c r="E44" s="15">
        <f t="shared" si="2"/>
        <v>96.01</v>
      </c>
      <c r="F44" s="15"/>
      <c r="G44" s="15"/>
      <c r="H44" s="15"/>
      <c r="I44" s="15"/>
      <c r="J44" s="15"/>
      <c r="K44" s="15"/>
      <c r="L44" s="15"/>
      <c r="M44" s="15"/>
      <c r="N44" s="15"/>
      <c r="O44" s="15"/>
      <c r="P44" s="15"/>
      <c r="Q44" s="15"/>
    </row>
    <row r="45" spans="1:17" s="6" customFormat="1" ht="15" customHeight="1">
      <c r="A45" s="15">
        <v>9.43</v>
      </c>
      <c r="B45" s="15">
        <v>1.085</v>
      </c>
      <c r="C45" s="15">
        <f t="shared" si="1"/>
        <v>1.0850438257506145</v>
      </c>
      <c r="D45" s="189">
        <f t="shared" si="0"/>
        <v>4.0392396879786029E-3</v>
      </c>
      <c r="E45" s="15">
        <f t="shared" si="2"/>
        <v>102.32</v>
      </c>
      <c r="F45" s="15"/>
      <c r="G45" s="15"/>
      <c r="H45" s="15"/>
      <c r="I45" s="15"/>
      <c r="J45" s="15"/>
      <c r="K45" s="15"/>
      <c r="L45" s="15"/>
      <c r="M45" s="15"/>
      <c r="N45" s="15"/>
      <c r="O45" s="15"/>
      <c r="P45" s="15"/>
      <c r="Q45" s="15"/>
    </row>
    <row r="46" spans="1:17" s="6" customFormat="1" ht="15" customHeight="1">
      <c r="A46" s="15">
        <v>9.9600000000000009</v>
      </c>
      <c r="B46" s="15">
        <v>1.0900000000000001</v>
      </c>
      <c r="C46" s="15">
        <f t="shared" si="1"/>
        <v>1.0900055296317062</v>
      </c>
      <c r="D46" s="189">
        <f t="shared" si="0"/>
        <v>5.073056611082982E-4</v>
      </c>
      <c r="E46" s="15">
        <f t="shared" si="2"/>
        <v>108.56</v>
      </c>
      <c r="F46" s="15"/>
      <c r="G46" s="15"/>
      <c r="H46" s="15"/>
      <c r="I46" s="15"/>
      <c r="J46" s="15"/>
      <c r="K46" s="15"/>
      <c r="L46" s="15"/>
      <c r="M46" s="15"/>
      <c r="N46" s="15"/>
      <c r="O46" s="15"/>
      <c r="P46" s="15"/>
      <c r="Q46" s="15"/>
    </row>
    <row r="47" spans="1:17" s="6" customFormat="1" ht="15" customHeight="1">
      <c r="A47" s="15">
        <v>10.49</v>
      </c>
      <c r="B47" s="15">
        <v>1.095</v>
      </c>
      <c r="C47" s="15">
        <f t="shared" si="1"/>
        <v>1.0949781763972681</v>
      </c>
      <c r="D47" s="189">
        <f t="shared" si="0"/>
        <v>-1.9930230805334072E-3</v>
      </c>
      <c r="E47" s="15">
        <f t="shared" si="2"/>
        <v>114.87</v>
      </c>
      <c r="F47" s="15"/>
      <c r="G47" s="15"/>
      <c r="H47" s="15"/>
      <c r="I47" s="15"/>
      <c r="J47" s="15"/>
      <c r="K47" s="15"/>
      <c r="L47" s="15"/>
      <c r="M47" s="15"/>
      <c r="N47" s="15"/>
      <c r="O47" s="15"/>
      <c r="P47" s="15"/>
      <c r="Q47" s="15"/>
    </row>
    <row r="48" spans="1:17" s="6" customFormat="1" ht="15" customHeight="1">
      <c r="A48" s="15">
        <v>11.03</v>
      </c>
      <c r="B48" s="15">
        <v>1.1000000000000001</v>
      </c>
      <c r="C48" s="15">
        <f t="shared" si="1"/>
        <v>1.1000562276897716</v>
      </c>
      <c r="D48" s="189">
        <f t="shared" si="0"/>
        <v>5.111608161048861E-3</v>
      </c>
      <c r="E48" s="15">
        <f t="shared" si="2"/>
        <v>121.33</v>
      </c>
      <c r="F48" s="15"/>
      <c r="G48" s="15"/>
      <c r="H48" s="15"/>
      <c r="I48" s="15"/>
      <c r="J48" s="15"/>
      <c r="K48" s="15"/>
      <c r="L48" s="15"/>
      <c r="M48" s="15"/>
      <c r="N48" s="15"/>
      <c r="O48" s="15"/>
      <c r="P48" s="15"/>
      <c r="Q48" s="15"/>
    </row>
    <row r="49" spans="1:17" s="6" customFormat="1" ht="15" customHeight="1">
      <c r="A49" s="15">
        <v>11.56</v>
      </c>
      <c r="B49" s="15">
        <v>1.105</v>
      </c>
      <c r="C49" s="15">
        <f t="shared" si="1"/>
        <v>1.1050519204336775</v>
      </c>
      <c r="D49" s="189">
        <f t="shared" si="0"/>
        <v>4.6986817807711688E-3</v>
      </c>
      <c r="E49" s="15">
        <f t="shared" si="2"/>
        <v>127.74</v>
      </c>
      <c r="F49" s="15"/>
      <c r="G49" s="15"/>
      <c r="H49" s="15"/>
      <c r="I49" s="15"/>
      <c r="J49" s="15"/>
      <c r="K49" s="15"/>
      <c r="L49" s="15"/>
      <c r="M49" s="15"/>
      <c r="N49" s="15"/>
      <c r="O49" s="15"/>
      <c r="P49" s="15"/>
      <c r="Q49" s="15"/>
    </row>
    <row r="50" spans="1:17" s="6" customFormat="1" ht="15" customHeight="1">
      <c r="A50" s="15">
        <v>12.08</v>
      </c>
      <c r="B50" s="15">
        <v>1.1100000000000001</v>
      </c>
      <c r="C50" s="15">
        <f t="shared" si="1"/>
        <v>1.1099648919752427</v>
      </c>
      <c r="D50" s="189">
        <f t="shared" si="0"/>
        <v>-3.1628851132764627E-3</v>
      </c>
      <c r="E50" s="15">
        <f t="shared" si="2"/>
        <v>134.09</v>
      </c>
      <c r="F50" s="15"/>
      <c r="G50" s="15"/>
      <c r="H50" s="15"/>
      <c r="I50" s="15"/>
      <c r="J50" s="15"/>
      <c r="K50" s="15"/>
      <c r="L50" s="15"/>
      <c r="M50" s="15"/>
      <c r="N50" s="15"/>
      <c r="O50" s="15"/>
      <c r="P50" s="15"/>
      <c r="Q50" s="15"/>
    </row>
    <row r="51" spans="1:17" s="6" customFormat="1" ht="15" customHeight="1">
      <c r="A51" s="15">
        <v>12.61</v>
      </c>
      <c r="B51" s="15">
        <v>1.115</v>
      </c>
      <c r="C51" s="15">
        <f t="shared" si="1"/>
        <v>1.1149843916358411</v>
      </c>
      <c r="D51" s="189">
        <f t="shared" si="0"/>
        <v>-1.3998532877960111E-3</v>
      </c>
      <c r="E51" s="15">
        <f t="shared" si="2"/>
        <v>140.6</v>
      </c>
      <c r="F51" s="15"/>
      <c r="G51" s="15"/>
      <c r="H51" s="15"/>
      <c r="I51" s="15"/>
      <c r="J51" s="15"/>
      <c r="K51" s="15"/>
      <c r="L51" s="15"/>
      <c r="M51" s="15"/>
      <c r="N51" s="15"/>
      <c r="O51" s="15"/>
      <c r="P51" s="15"/>
      <c r="Q51" s="15"/>
    </row>
    <row r="52" spans="1:17" s="6" customFormat="1" ht="15" customHeight="1">
      <c r="A52" s="15">
        <v>13.14</v>
      </c>
      <c r="B52" s="15">
        <v>1.1200000000000001</v>
      </c>
      <c r="C52" s="15">
        <f t="shared" si="1"/>
        <v>1.1200163384517174</v>
      </c>
      <c r="D52" s="189">
        <f t="shared" si="0"/>
        <v>1.4587903319048957E-3</v>
      </c>
      <c r="E52" s="15">
        <f t="shared" si="2"/>
        <v>147.16999999999999</v>
      </c>
      <c r="F52" s="15"/>
      <c r="G52" s="15"/>
      <c r="H52" s="15"/>
      <c r="I52" s="15"/>
      <c r="J52" s="15"/>
      <c r="K52" s="15"/>
      <c r="L52" s="15"/>
      <c r="M52" s="15"/>
      <c r="N52" s="15"/>
      <c r="O52" s="15"/>
      <c r="P52" s="15"/>
      <c r="Q52" s="15"/>
    </row>
    <row r="53" spans="1:17" s="6" customFormat="1" ht="15" customHeight="1">
      <c r="A53" s="15">
        <v>13.66</v>
      </c>
      <c r="B53" s="15">
        <v>1.125</v>
      </c>
      <c r="C53" s="15">
        <f t="shared" si="1"/>
        <v>1.1249657096596064</v>
      </c>
      <c r="D53" s="189">
        <f t="shared" si="0"/>
        <v>-3.0480302572084067E-3</v>
      </c>
      <c r="E53" s="15">
        <f t="shared" si="2"/>
        <v>153.68</v>
      </c>
      <c r="F53" s="15"/>
      <c r="G53" s="15"/>
      <c r="H53" s="15"/>
      <c r="I53" s="15"/>
      <c r="J53" s="15"/>
      <c r="K53" s="15"/>
      <c r="L53" s="15"/>
      <c r="M53" s="15"/>
      <c r="N53" s="15"/>
      <c r="O53" s="15"/>
      <c r="P53" s="15"/>
      <c r="Q53" s="15"/>
    </row>
    <row r="54" spans="1:17" s="6" customFormat="1" ht="15" customHeight="1">
      <c r="A54" s="15">
        <v>14.19</v>
      </c>
      <c r="B54" s="15">
        <v>1.1299999999999999</v>
      </c>
      <c r="C54" s="15">
        <f t="shared" si="1"/>
        <v>1.1300231336400004</v>
      </c>
      <c r="D54" s="189">
        <f t="shared" si="0"/>
        <v>2.0472247788058014E-3</v>
      </c>
      <c r="E54" s="15">
        <f t="shared" si="2"/>
        <v>160.35</v>
      </c>
      <c r="F54" s="15"/>
      <c r="G54" s="15"/>
      <c r="H54" s="15"/>
      <c r="I54" s="15"/>
      <c r="J54" s="15"/>
      <c r="K54" s="15"/>
      <c r="L54" s="15"/>
      <c r="M54" s="15"/>
      <c r="N54" s="15"/>
      <c r="O54" s="15"/>
      <c r="P54" s="15"/>
      <c r="Q54" s="15"/>
    </row>
    <row r="55" spans="1:17" s="6" customFormat="1" ht="15" customHeight="1">
      <c r="A55" s="15">
        <v>14.705</v>
      </c>
      <c r="B55" s="15">
        <v>1.135</v>
      </c>
      <c r="C55" s="15">
        <f t="shared" si="1"/>
        <v>1.1349501217871341</v>
      </c>
      <c r="D55" s="189">
        <f t="shared" si="0"/>
        <v>-4.3945561996431969E-3</v>
      </c>
      <c r="E55" s="15">
        <f t="shared" si="2"/>
        <v>166.9</v>
      </c>
      <c r="F55" s="15"/>
      <c r="G55" s="15"/>
      <c r="H55" s="15"/>
      <c r="I55" s="15"/>
      <c r="J55" s="15"/>
      <c r="K55" s="15"/>
      <c r="L55" s="15"/>
      <c r="M55" s="15"/>
      <c r="N55" s="15"/>
      <c r="O55" s="15"/>
      <c r="P55" s="15"/>
      <c r="Q55" s="15"/>
    </row>
    <row r="56" spans="1:17" s="6" customFormat="1" ht="15" customHeight="1">
      <c r="A56" s="15">
        <v>15.22</v>
      </c>
      <c r="B56" s="15">
        <v>1.1399999999999999</v>
      </c>
      <c r="C56" s="15">
        <f t="shared" si="1"/>
        <v>1.1398898658950818</v>
      </c>
      <c r="D56" s="189">
        <f t="shared" si="0"/>
        <v>-9.6608863963257643E-3</v>
      </c>
      <c r="E56" s="15">
        <f t="shared" si="2"/>
        <v>173.51</v>
      </c>
      <c r="F56" s="15"/>
      <c r="G56" s="15"/>
      <c r="H56" s="15"/>
      <c r="I56" s="15"/>
      <c r="J56" s="15"/>
      <c r="K56" s="15"/>
      <c r="L56" s="15"/>
      <c r="M56" s="15"/>
      <c r="N56" s="15"/>
      <c r="O56" s="15"/>
      <c r="P56" s="15"/>
      <c r="Q56" s="15"/>
    </row>
    <row r="57" spans="1:17" s="6" customFormat="1" ht="15" customHeight="1">
      <c r="A57" s="15">
        <v>15.74</v>
      </c>
      <c r="B57" s="15">
        <v>1.145</v>
      </c>
      <c r="C57" s="15">
        <f t="shared" si="1"/>
        <v>1.1448907460675746</v>
      </c>
      <c r="D57" s="189">
        <f t="shared" si="0"/>
        <v>-9.5418281594275983E-3</v>
      </c>
      <c r="E57" s="15">
        <f t="shared" si="2"/>
        <v>180.22</v>
      </c>
      <c r="F57" s="15"/>
      <c r="G57" s="15"/>
      <c r="H57" s="15"/>
      <c r="I57" s="15"/>
      <c r="J57" s="15"/>
      <c r="K57" s="15"/>
      <c r="L57" s="15"/>
      <c r="M57" s="15"/>
      <c r="N57" s="15"/>
      <c r="O57" s="15"/>
      <c r="P57" s="15"/>
      <c r="Q57" s="15"/>
    </row>
    <row r="58" spans="1:17" s="6" customFormat="1" ht="15" customHeight="1">
      <c r="A58" s="15">
        <v>16.260000000000002</v>
      </c>
      <c r="B58" s="15">
        <v>1.1499999999999999</v>
      </c>
      <c r="C58" s="15">
        <f t="shared" si="1"/>
        <v>1.1499050979512258</v>
      </c>
      <c r="D58" s="189">
        <f t="shared" si="0"/>
        <v>-8.2523520673181919E-3</v>
      </c>
      <c r="E58" s="15">
        <f t="shared" si="2"/>
        <v>186.99</v>
      </c>
      <c r="F58" s="15"/>
      <c r="G58" s="15"/>
      <c r="H58" s="15"/>
      <c r="I58" s="15"/>
      <c r="J58" s="15"/>
      <c r="K58" s="15"/>
      <c r="L58" s="15"/>
      <c r="M58" s="15"/>
      <c r="N58" s="15"/>
      <c r="O58" s="15"/>
      <c r="P58" s="15"/>
      <c r="Q58" s="15"/>
    </row>
    <row r="59" spans="1:17" s="6" customFormat="1" ht="15" customHeight="1">
      <c r="A59" s="15">
        <v>16.78</v>
      </c>
      <c r="B59" s="15">
        <v>1.155</v>
      </c>
      <c r="C59" s="15">
        <f t="shared" si="1"/>
        <v>1.1549331466903074</v>
      </c>
      <c r="D59" s="189">
        <f t="shared" si="0"/>
        <v>-5.7881653413491552E-3</v>
      </c>
      <c r="E59" s="15">
        <f t="shared" si="2"/>
        <v>193.81</v>
      </c>
      <c r="F59" s="15"/>
      <c r="G59" s="15"/>
      <c r="H59" s="15"/>
      <c r="I59" s="15"/>
      <c r="J59" s="15"/>
      <c r="K59" s="15"/>
      <c r="L59" s="15"/>
      <c r="M59" s="15"/>
      <c r="N59" s="15"/>
      <c r="O59" s="15"/>
      <c r="P59" s="15"/>
      <c r="Q59" s="15"/>
    </row>
    <row r="60" spans="1:17" s="6" customFormat="1" ht="15" customHeight="1">
      <c r="A60" s="15">
        <v>17.29</v>
      </c>
      <c r="B60" s="15">
        <v>1.1599999999999999</v>
      </c>
      <c r="C60" s="15">
        <f t="shared" si="1"/>
        <v>1.159878017779741</v>
      </c>
      <c r="D60" s="189">
        <f t="shared" si="0"/>
        <v>-1.05157086430123E-2</v>
      </c>
      <c r="E60" s="15">
        <f t="shared" si="2"/>
        <v>200.56</v>
      </c>
      <c r="F60" s="15"/>
      <c r="G60" s="15"/>
      <c r="H60" s="15"/>
      <c r="I60" s="15"/>
      <c r="J60" s="15"/>
      <c r="K60" s="15"/>
      <c r="L60" s="15"/>
      <c r="M60" s="15"/>
      <c r="N60" s="15"/>
      <c r="O60" s="15"/>
      <c r="P60" s="15"/>
      <c r="Q60" s="15"/>
    </row>
    <row r="61" spans="1:17" s="6" customFormat="1" ht="15" customHeight="1">
      <c r="A61" s="15">
        <v>17.809999999999999</v>
      </c>
      <c r="B61" s="15">
        <v>1.165</v>
      </c>
      <c r="C61" s="15">
        <f t="shared" si="1"/>
        <v>1.1649338371400888</v>
      </c>
      <c r="D61" s="189">
        <f t="shared" si="0"/>
        <v>-5.6792154430243824E-3</v>
      </c>
      <c r="E61" s="15">
        <f t="shared" si="2"/>
        <v>207.49</v>
      </c>
      <c r="F61" s="15"/>
      <c r="G61" s="15"/>
      <c r="H61" s="15"/>
      <c r="I61" s="15"/>
      <c r="J61" s="15"/>
      <c r="K61" s="15"/>
      <c r="L61" s="15"/>
      <c r="M61" s="15"/>
      <c r="N61" s="15"/>
      <c r="O61" s="15"/>
      <c r="P61" s="15"/>
      <c r="Q61" s="15"/>
    </row>
    <row r="62" spans="1:17" s="6" customFormat="1" ht="15" customHeight="1">
      <c r="A62" s="15">
        <v>18.32</v>
      </c>
      <c r="B62" s="15">
        <v>1.17</v>
      </c>
      <c r="C62" s="15">
        <f t="shared" si="1"/>
        <v>1.1699063484251071</v>
      </c>
      <c r="D62" s="189">
        <f t="shared" si="0"/>
        <v>-8.0044081104981152E-3</v>
      </c>
      <c r="E62" s="15">
        <f t="shared" si="2"/>
        <v>214.34</v>
      </c>
      <c r="F62" s="15"/>
      <c r="G62" s="15"/>
      <c r="H62" s="15"/>
      <c r="I62" s="15"/>
      <c r="J62" s="15"/>
      <c r="K62" s="15"/>
      <c r="L62" s="15"/>
      <c r="M62" s="15"/>
      <c r="N62" s="15"/>
      <c r="O62" s="15"/>
      <c r="P62" s="15"/>
      <c r="Q62" s="15"/>
    </row>
    <row r="63" spans="1:17" s="6" customFormat="1" ht="15" customHeight="1">
      <c r="A63" s="15">
        <v>18.84</v>
      </c>
      <c r="B63" s="15">
        <v>1.175</v>
      </c>
      <c r="C63" s="15">
        <f t="shared" si="1"/>
        <v>1.1749907496111951</v>
      </c>
      <c r="D63" s="189">
        <f t="shared" si="0"/>
        <v>-7.8726713233607528E-4</v>
      </c>
      <c r="E63" s="15">
        <f t="shared" si="2"/>
        <v>221.37</v>
      </c>
      <c r="F63" s="15"/>
      <c r="G63" s="15"/>
      <c r="H63" s="15"/>
      <c r="I63" s="15"/>
      <c r="J63" s="15"/>
      <c r="K63" s="15"/>
      <c r="L63" s="15"/>
      <c r="M63" s="15"/>
      <c r="N63" s="15"/>
      <c r="O63" s="15"/>
      <c r="P63" s="15"/>
      <c r="Q63" s="15"/>
    </row>
    <row r="64" spans="1:17" s="6" customFormat="1" ht="15" customHeight="1">
      <c r="A64" s="15">
        <v>19.350000000000001</v>
      </c>
      <c r="B64" s="15">
        <v>1.18</v>
      </c>
      <c r="C64" s="15">
        <f t="shared" si="1"/>
        <v>1.1799916735835703</v>
      </c>
      <c r="D64" s="189">
        <f t="shared" si="0"/>
        <v>-7.056285109891075E-4</v>
      </c>
      <c r="E64" s="15">
        <f t="shared" si="2"/>
        <v>228.33</v>
      </c>
      <c r="F64" s="15"/>
      <c r="G64" s="15"/>
      <c r="H64" s="15"/>
      <c r="I64" s="15"/>
      <c r="J64" s="15"/>
      <c r="K64" s="15"/>
      <c r="L64" s="15"/>
      <c r="M64" s="15"/>
      <c r="N64" s="15"/>
      <c r="O64" s="15"/>
      <c r="P64" s="15"/>
      <c r="Q64" s="15"/>
    </row>
    <row r="65" spans="1:17" s="6" customFormat="1" ht="15" customHeight="1">
      <c r="A65" s="15">
        <v>19.86</v>
      </c>
      <c r="B65" s="15">
        <v>1.1850000000000001</v>
      </c>
      <c r="C65" s="15">
        <f t="shared" si="1"/>
        <v>1.1850069378443724</v>
      </c>
      <c r="D65" s="189">
        <f t="shared" si="0"/>
        <v>5.8547209893117865E-4</v>
      </c>
      <c r="E65" s="15">
        <f t="shared" si="2"/>
        <v>235.34</v>
      </c>
      <c r="F65" s="15"/>
      <c r="G65" s="15"/>
      <c r="H65" s="15"/>
      <c r="I65" s="15"/>
      <c r="J65" s="15"/>
      <c r="K65" s="15"/>
      <c r="L65" s="15"/>
      <c r="M65" s="15"/>
      <c r="N65" s="15"/>
      <c r="O65" s="15"/>
      <c r="P65" s="15"/>
      <c r="Q65" s="15"/>
    </row>
    <row r="66" spans="1:17" s="6" customFormat="1" ht="15" customHeight="1">
      <c r="A66" s="15">
        <v>20.37</v>
      </c>
      <c r="B66" s="15">
        <v>1.19</v>
      </c>
      <c r="C66" s="15">
        <f t="shared" si="1"/>
        <v>1.1900367151283624</v>
      </c>
      <c r="D66" s="189">
        <f t="shared" si="0"/>
        <v>3.0853049044077545E-3</v>
      </c>
      <c r="E66" s="15">
        <f t="shared" si="2"/>
        <v>242.4</v>
      </c>
      <c r="F66" s="15"/>
      <c r="G66" s="15"/>
      <c r="H66" s="15"/>
      <c r="I66" s="15"/>
      <c r="J66" s="15"/>
      <c r="K66" s="15"/>
      <c r="L66" s="15"/>
      <c r="M66" s="15"/>
      <c r="N66" s="15"/>
      <c r="O66" s="15"/>
      <c r="P66" s="15"/>
      <c r="Q66" s="15"/>
    </row>
    <row r="67" spans="1:17" s="6" customFormat="1" ht="15" customHeight="1">
      <c r="A67" s="15">
        <v>20.88</v>
      </c>
      <c r="B67" s="15">
        <v>1.1950000000000001</v>
      </c>
      <c r="C67" s="15">
        <f t="shared" si="1"/>
        <v>1.1950811727576809</v>
      </c>
      <c r="D67" s="189">
        <f t="shared" si="0"/>
        <v>6.7926993875167532E-3</v>
      </c>
      <c r="E67" s="15">
        <f t="shared" si="2"/>
        <v>249.52</v>
      </c>
      <c r="F67" s="15"/>
      <c r="G67" s="15"/>
      <c r="H67" s="15"/>
      <c r="I67" s="15"/>
      <c r="J67" s="15"/>
      <c r="K67" s="15"/>
      <c r="L67" s="15"/>
      <c r="M67" s="15"/>
      <c r="N67" s="15"/>
      <c r="O67" s="15"/>
      <c r="P67" s="15"/>
      <c r="Q67" s="15"/>
    </row>
    <row r="68" spans="1:17" s="6" customFormat="1" ht="15" customHeight="1">
      <c r="A68" s="15">
        <v>21.38</v>
      </c>
      <c r="B68" s="15">
        <v>1.2</v>
      </c>
      <c r="C68" s="15">
        <f t="shared" si="1"/>
        <v>1.2000411270697089</v>
      </c>
      <c r="D68" s="189">
        <f t="shared" si="0"/>
        <v>3.4272558090779155E-3</v>
      </c>
      <c r="E68" s="15">
        <f t="shared" si="2"/>
        <v>256.56</v>
      </c>
      <c r="F68" s="15"/>
      <c r="G68" s="15"/>
      <c r="H68" s="15"/>
      <c r="I68" s="15"/>
      <c r="J68" s="15"/>
      <c r="K68" s="15"/>
      <c r="L68" s="15"/>
      <c r="M68" s="15"/>
      <c r="N68" s="15"/>
      <c r="O68" s="15"/>
      <c r="P68" s="15"/>
      <c r="Q68" s="15"/>
    </row>
    <row r="69" spans="1:17" s="6" customFormat="1" ht="15" customHeight="1">
      <c r="A69" s="15">
        <v>21.88</v>
      </c>
      <c r="B69" s="15">
        <v>1.2050000000000001</v>
      </c>
      <c r="C69" s="15">
        <f t="shared" si="1"/>
        <v>1.2050154950165417</v>
      </c>
      <c r="D69" s="189">
        <f t="shared" si="0"/>
        <v>1.2858934889322352E-3</v>
      </c>
      <c r="E69" s="15">
        <f t="shared" si="2"/>
        <v>263.64999999999998</v>
      </c>
      <c r="F69" s="15"/>
      <c r="G69" s="15"/>
      <c r="H69" s="15"/>
      <c r="I69" s="15"/>
      <c r="J69" s="15"/>
      <c r="K69" s="15"/>
      <c r="L69" s="15"/>
      <c r="M69" s="15"/>
      <c r="N69" s="15"/>
      <c r="O69" s="15"/>
      <c r="P69" s="15"/>
      <c r="Q69" s="15"/>
    </row>
    <row r="70" spans="1:17" s="6" customFormat="1" ht="15" customHeight="1">
      <c r="A70" s="15">
        <v>22.38</v>
      </c>
      <c r="B70" s="15">
        <v>1.21</v>
      </c>
      <c r="C70" s="15">
        <f t="shared" si="1"/>
        <v>1.2100044193925539</v>
      </c>
      <c r="D70" s="189">
        <f t="shared" si="0"/>
        <v>3.6523905404227684E-4</v>
      </c>
      <c r="E70" s="15">
        <f t="shared" si="2"/>
        <v>270.8</v>
      </c>
      <c r="F70" s="15"/>
      <c r="G70" s="15"/>
      <c r="H70" s="15"/>
      <c r="I70" s="15"/>
      <c r="J70" s="15"/>
      <c r="K70" s="15"/>
      <c r="L70" s="15"/>
      <c r="M70" s="15"/>
      <c r="N70" s="15"/>
      <c r="O70" s="15"/>
      <c r="P70" s="15"/>
      <c r="Q70" s="15"/>
    </row>
    <row r="71" spans="1:17" s="6" customFormat="1" ht="15" customHeight="1">
      <c r="A71" s="15">
        <v>22.88</v>
      </c>
      <c r="B71" s="15">
        <v>1.2149999999999901</v>
      </c>
      <c r="C71" s="15">
        <f t="shared" si="1"/>
        <v>1.215008038172436</v>
      </c>
      <c r="D71" s="189">
        <f t="shared" si="0"/>
        <v>6.6157797908468843E-4</v>
      </c>
      <c r="E71" s="15">
        <f t="shared" si="2"/>
        <v>277.99</v>
      </c>
      <c r="F71" s="15"/>
      <c r="G71" s="15"/>
      <c r="H71" s="15"/>
      <c r="I71" s="15"/>
      <c r="J71" s="15"/>
      <c r="K71" s="15"/>
      <c r="L71" s="15"/>
      <c r="M71" s="15"/>
      <c r="N71" s="15"/>
      <c r="O71" s="15"/>
      <c r="P71" s="15"/>
      <c r="Q71" s="15"/>
    </row>
    <row r="72" spans="1:17" s="6" customFormat="1" ht="15" customHeight="1">
      <c r="A72" s="15">
        <v>23.38</v>
      </c>
      <c r="B72" s="15">
        <v>1.22</v>
      </c>
      <c r="C72" s="15">
        <f t="shared" si="1"/>
        <v>1.220026484555931</v>
      </c>
      <c r="D72" s="189">
        <f t="shared" si="0"/>
        <v>2.1708652402472727E-3</v>
      </c>
      <c r="E72" s="15">
        <f t="shared" si="2"/>
        <v>285.24</v>
      </c>
      <c r="F72" s="15"/>
      <c r="G72" s="15"/>
      <c r="H72" s="15"/>
      <c r="I72" s="15"/>
      <c r="J72" s="15"/>
      <c r="K72" s="15"/>
      <c r="L72" s="15"/>
      <c r="M72" s="15"/>
      <c r="N72" s="15"/>
      <c r="O72" s="15"/>
      <c r="P72" s="15"/>
      <c r="Q72" s="15"/>
    </row>
    <row r="73" spans="1:17" s="6" customFormat="1" ht="15" customHeight="1">
      <c r="A73" s="15">
        <v>23.87</v>
      </c>
      <c r="B73" s="15">
        <v>1.2249999999999901</v>
      </c>
      <c r="C73" s="15">
        <f t="shared" si="1"/>
        <v>1.224959071585602</v>
      </c>
      <c r="D73" s="189">
        <f t="shared" si="0"/>
        <v>-3.3410950520877856E-3</v>
      </c>
      <c r="E73" s="15">
        <f t="shared" si="2"/>
        <v>292.41000000000003</v>
      </c>
      <c r="F73" s="15"/>
      <c r="G73" s="15"/>
      <c r="H73" s="15"/>
      <c r="I73" s="15"/>
      <c r="J73" s="15"/>
      <c r="K73" s="15"/>
      <c r="L73" s="15"/>
      <c r="M73" s="15"/>
      <c r="N73" s="15"/>
      <c r="O73" s="15"/>
      <c r="P73" s="15"/>
      <c r="Q73" s="15"/>
    </row>
    <row r="74" spans="1:17" s="6" customFormat="1" ht="15" customHeight="1">
      <c r="A74" s="15">
        <v>24.37</v>
      </c>
      <c r="B74" s="15">
        <v>1.23</v>
      </c>
      <c r="C74" s="15">
        <f t="shared" si="1"/>
        <v>1.2300072511193096</v>
      </c>
      <c r="D74" s="189">
        <f t="shared" si="0"/>
        <v>5.8952189509424067E-4</v>
      </c>
      <c r="E74" s="15">
        <f t="shared" si="2"/>
        <v>299.75</v>
      </c>
      <c r="F74" s="15"/>
      <c r="G74" s="15"/>
      <c r="H74" s="15"/>
      <c r="I74" s="15"/>
      <c r="J74" s="15"/>
      <c r="K74" s="15"/>
      <c r="L74" s="15"/>
      <c r="M74" s="15"/>
      <c r="N74" s="15"/>
      <c r="O74" s="15"/>
      <c r="P74" s="15"/>
      <c r="Q74" s="15"/>
    </row>
    <row r="75" spans="1:17" s="6" customFormat="1" ht="15" customHeight="1">
      <c r="A75" s="15">
        <v>24.86</v>
      </c>
      <c r="B75" s="15">
        <v>1.2349999999999901</v>
      </c>
      <c r="C75" s="15">
        <f t="shared" si="1"/>
        <v>1.2349692101156216</v>
      </c>
      <c r="D75" s="189">
        <f t="shared" si="0"/>
        <v>-2.4931080460367729E-3</v>
      </c>
      <c r="E75" s="15">
        <f t="shared" si="2"/>
        <v>307.02</v>
      </c>
      <c r="F75" s="15"/>
      <c r="G75" s="15"/>
      <c r="H75" s="15"/>
      <c r="I75" s="15"/>
      <c r="J75" s="15"/>
      <c r="K75" s="15"/>
      <c r="L75" s="15"/>
      <c r="M75" s="15"/>
      <c r="N75" s="15"/>
      <c r="O75" s="15"/>
      <c r="P75" s="15"/>
      <c r="Q75" s="15"/>
    </row>
    <row r="76" spans="1:17" s="6" customFormat="1" ht="15" customHeight="1">
      <c r="A76" s="15">
        <v>25.36</v>
      </c>
      <c r="B76" s="15">
        <v>1.23999999999999</v>
      </c>
      <c r="C76" s="15">
        <f t="shared" si="1"/>
        <v>1.2400475902938679</v>
      </c>
      <c r="D76" s="189">
        <f t="shared" si="0"/>
        <v>3.8379269256377927E-3</v>
      </c>
      <c r="E76" s="15">
        <f t="shared" si="2"/>
        <v>314.45999999999998</v>
      </c>
      <c r="F76" s="15"/>
      <c r="G76" s="15"/>
      <c r="H76" s="15"/>
      <c r="I76" s="15"/>
      <c r="J76" s="15"/>
      <c r="K76" s="15"/>
      <c r="L76" s="15"/>
      <c r="M76" s="15"/>
      <c r="N76" s="15"/>
      <c r="O76" s="15"/>
      <c r="P76" s="15"/>
      <c r="Q76" s="15"/>
    </row>
    <row r="77" spans="1:17" s="6" customFormat="1" ht="15" customHeight="1">
      <c r="A77" s="15">
        <v>25.85</v>
      </c>
      <c r="B77" s="15">
        <v>1.2449999999999899</v>
      </c>
      <c r="C77" s="15">
        <f t="shared" si="1"/>
        <v>1.2450393619155147</v>
      </c>
      <c r="D77" s="189">
        <f t="shared" si="0"/>
        <v>3.1615996405448157E-3</v>
      </c>
      <c r="E77" s="15">
        <f t="shared" si="2"/>
        <v>321.83</v>
      </c>
      <c r="F77" s="15"/>
      <c r="G77" s="15"/>
      <c r="H77" s="15"/>
      <c r="I77" s="15"/>
      <c r="J77" s="15"/>
      <c r="K77" s="15"/>
      <c r="L77" s="15"/>
      <c r="M77" s="15"/>
      <c r="N77" s="15"/>
      <c r="O77" s="15"/>
      <c r="P77" s="15"/>
      <c r="Q77" s="15"/>
    </row>
    <row r="78" spans="1:17" s="6" customFormat="1" ht="15" customHeight="1">
      <c r="A78" s="15">
        <v>26.34</v>
      </c>
      <c r="B78" s="15">
        <v>1.25</v>
      </c>
      <c r="C78" s="15">
        <f t="shared" si="1"/>
        <v>1.2500460416775927</v>
      </c>
      <c r="D78" s="189">
        <f t="shared" si="0"/>
        <v>3.6833342074160669E-3</v>
      </c>
      <c r="E78" s="15">
        <f t="shared" si="2"/>
        <v>329.25</v>
      </c>
      <c r="F78" s="15"/>
      <c r="G78" s="15"/>
      <c r="H78" s="15"/>
      <c r="I78" s="15"/>
      <c r="J78" s="15"/>
      <c r="K78" s="15"/>
      <c r="L78" s="15"/>
      <c r="M78" s="15"/>
      <c r="N78" s="15"/>
      <c r="O78" s="15"/>
      <c r="P78" s="15"/>
      <c r="Q78" s="15"/>
    </row>
    <row r="79" spans="1:17" s="6" customFormat="1" ht="15" customHeight="1">
      <c r="A79" s="15">
        <v>26.83</v>
      </c>
      <c r="B79" s="15">
        <v>1.2549999999999999</v>
      </c>
      <c r="C79" s="15">
        <f t="shared" si="1"/>
        <v>1.2550677249589994</v>
      </c>
      <c r="D79" s="189">
        <f t="shared" si="0"/>
        <v>5.3964110756603732E-3</v>
      </c>
      <c r="E79" s="15">
        <f t="shared" si="2"/>
        <v>336.72</v>
      </c>
      <c r="F79" s="15"/>
      <c r="G79" s="15"/>
      <c r="H79" s="15"/>
      <c r="I79" s="15"/>
      <c r="J79" s="15"/>
      <c r="K79" s="15"/>
      <c r="L79" s="15"/>
      <c r="M79" s="15"/>
      <c r="N79" s="15"/>
      <c r="O79" s="15"/>
      <c r="P79" s="15"/>
      <c r="Q79" s="15"/>
    </row>
    <row r="80" spans="1:17" s="6" customFormat="1" ht="15" customHeight="1">
      <c r="A80" s="15">
        <v>27.32</v>
      </c>
      <c r="B80" s="15">
        <v>1.25999999999999</v>
      </c>
      <c r="C80" s="15">
        <f t="shared" si="1"/>
        <v>1.2601045030611873</v>
      </c>
      <c r="D80" s="189">
        <f t="shared" si="0"/>
        <v>8.2938937458133591E-3</v>
      </c>
      <c r="E80" s="15">
        <f t="shared" si="2"/>
        <v>344.23</v>
      </c>
      <c r="F80" s="15"/>
      <c r="G80" s="15"/>
      <c r="H80" s="15"/>
      <c r="I80" s="15"/>
      <c r="J80" s="15"/>
      <c r="K80" s="15"/>
      <c r="L80" s="15"/>
      <c r="M80" s="15"/>
      <c r="N80" s="15"/>
      <c r="O80" s="15"/>
      <c r="P80" s="15"/>
      <c r="Q80" s="15"/>
    </row>
    <row r="81" spans="1:17" s="6" customFormat="1" ht="15" customHeight="1">
      <c r="A81" s="15">
        <v>27.8</v>
      </c>
      <c r="B81" s="15">
        <v>1.2649999999999899</v>
      </c>
      <c r="C81" s="15">
        <f t="shared" si="1"/>
        <v>1.2650532097067584</v>
      </c>
      <c r="D81" s="189">
        <f t="shared" si="0"/>
        <v>4.2063009303143087E-3</v>
      </c>
      <c r="E81" s="15">
        <f t="shared" si="2"/>
        <v>351.67</v>
      </c>
      <c r="F81" s="15"/>
      <c r="G81" s="15"/>
      <c r="H81" s="15"/>
      <c r="I81" s="15"/>
      <c r="J81" s="15"/>
      <c r="K81" s="15"/>
      <c r="L81" s="15"/>
      <c r="M81" s="15"/>
      <c r="N81" s="15"/>
      <c r="O81" s="15"/>
      <c r="P81" s="15"/>
      <c r="Q81" s="15"/>
    </row>
    <row r="82" spans="1:17" s="6" customFormat="1" ht="15" customHeight="1">
      <c r="A82" s="15">
        <v>28.29</v>
      </c>
      <c r="B82" s="15">
        <v>1.26999999999999</v>
      </c>
      <c r="C82" s="15">
        <f t="shared" si="1"/>
        <v>1.2701201229032923</v>
      </c>
      <c r="D82" s="189">
        <f t="shared" si="0"/>
        <v>9.4584963230175644E-3</v>
      </c>
      <c r="E82" s="15">
        <f t="shared" si="2"/>
        <v>359.28</v>
      </c>
      <c r="F82" s="15"/>
      <c r="G82" s="15"/>
      <c r="H82" s="15"/>
      <c r="I82" s="15"/>
      <c r="J82" s="15"/>
      <c r="K82" s="15"/>
      <c r="L82" s="15"/>
      <c r="M82" s="15"/>
      <c r="N82" s="15"/>
      <c r="O82" s="15"/>
      <c r="P82" s="15"/>
      <c r="Q82" s="15"/>
    </row>
    <row r="83" spans="1:17" s="6" customFormat="1" ht="15" customHeight="1">
      <c r="A83" s="15">
        <v>28.77</v>
      </c>
      <c r="B83" s="15">
        <v>1.2749999999999899</v>
      </c>
      <c r="C83" s="15">
        <f t="shared" si="1"/>
        <v>1.2750985057980653</v>
      </c>
      <c r="D83" s="189">
        <f t="shared" si="0"/>
        <v>7.7259449470866914E-3</v>
      </c>
      <c r="E83" s="15">
        <f t="shared" si="2"/>
        <v>366.82</v>
      </c>
      <c r="F83" s="15"/>
      <c r="G83" s="15"/>
      <c r="H83" s="15"/>
      <c r="I83" s="15"/>
      <c r="J83" s="15"/>
      <c r="K83" s="15"/>
      <c r="L83" s="15"/>
      <c r="M83" s="15"/>
      <c r="N83" s="15"/>
      <c r="O83" s="15"/>
      <c r="P83" s="15"/>
      <c r="Q83" s="15"/>
    </row>
    <row r="84" spans="1:17" s="6" customFormat="1" ht="15" customHeight="1">
      <c r="A84" s="15">
        <v>29.25</v>
      </c>
      <c r="B84" s="15">
        <v>1.27999999999999</v>
      </c>
      <c r="C84" s="15">
        <f t="shared" si="1"/>
        <v>1.2800916829183859</v>
      </c>
      <c r="D84" s="189">
        <f t="shared" si="0"/>
        <v>7.1627279996794857E-3</v>
      </c>
      <c r="E84" s="15">
        <f t="shared" si="2"/>
        <v>374.4</v>
      </c>
      <c r="F84" s="15"/>
      <c r="G84" s="15"/>
      <c r="H84" s="15"/>
      <c r="I84" s="15"/>
      <c r="J84" s="15"/>
      <c r="K84" s="15"/>
      <c r="L84" s="15"/>
      <c r="M84" s="15"/>
      <c r="N84" s="15"/>
      <c r="O84" s="15"/>
      <c r="P84" s="15"/>
      <c r="Q84" s="15"/>
    </row>
    <row r="85" spans="1:17" s="6" customFormat="1" ht="15" customHeight="1">
      <c r="A85" s="15">
        <v>29.73</v>
      </c>
      <c r="B85" s="15">
        <v>1.2849999999999899</v>
      </c>
      <c r="C85" s="15">
        <f t="shared" si="1"/>
        <v>1.2850997216797428</v>
      </c>
      <c r="D85" s="189">
        <f t="shared" si="0"/>
        <v>7.7604420041181687E-3</v>
      </c>
      <c r="E85" s="15">
        <f t="shared" si="2"/>
        <v>382.03</v>
      </c>
      <c r="F85" s="15"/>
      <c r="G85" s="15"/>
      <c r="H85" s="15"/>
      <c r="I85" s="15"/>
      <c r="J85" s="15"/>
      <c r="K85" s="15"/>
      <c r="L85" s="15"/>
      <c r="M85" s="15"/>
      <c r="N85" s="15"/>
      <c r="O85" s="15"/>
      <c r="P85" s="15"/>
      <c r="Q85" s="15"/>
    </row>
    <row r="86" spans="1:17" s="6" customFormat="1" ht="15" customHeight="1">
      <c r="A86" s="15">
        <v>30.21</v>
      </c>
      <c r="B86" s="15">
        <v>1.28999999999999</v>
      </c>
      <c r="C86" s="15">
        <f t="shared" si="1"/>
        <v>1.2901226859641275</v>
      </c>
      <c r="D86" s="189">
        <f t="shared" si="0"/>
        <v>9.510539855616184E-3</v>
      </c>
      <c r="E86" s="15">
        <f t="shared" si="2"/>
        <v>389.71</v>
      </c>
      <c r="F86" s="15"/>
      <c r="G86" s="15"/>
      <c r="H86" s="15"/>
      <c r="I86" s="15"/>
      <c r="J86" s="15"/>
      <c r="K86" s="15"/>
      <c r="L86" s="15"/>
      <c r="M86" s="15"/>
      <c r="N86" s="15"/>
      <c r="O86" s="15"/>
      <c r="P86" s="15"/>
      <c r="Q86" s="15"/>
    </row>
    <row r="87" spans="1:17" s="6" customFormat="1" ht="15" customHeight="1">
      <c r="A87" s="15">
        <v>30.68</v>
      </c>
      <c r="B87" s="15">
        <v>1.2949999999999899</v>
      </c>
      <c r="C87" s="15">
        <f t="shared" si="1"/>
        <v>1.2950555256208325</v>
      </c>
      <c r="D87" s="189">
        <f t="shared" si="0"/>
        <v>4.2876927291540688E-3</v>
      </c>
      <c r="E87" s="15">
        <f t="shared" si="2"/>
        <v>397.31</v>
      </c>
      <c r="F87" s="15"/>
      <c r="G87" s="15"/>
      <c r="H87" s="15"/>
      <c r="I87" s="15"/>
      <c r="J87" s="15"/>
      <c r="K87" s="15"/>
      <c r="L87" s="15"/>
      <c r="M87" s="15"/>
      <c r="N87" s="15"/>
      <c r="O87" s="15"/>
      <c r="P87" s="15"/>
      <c r="Q87" s="15"/>
    </row>
    <row r="88" spans="1:17" s="6" customFormat="1" ht="15" customHeight="1">
      <c r="A88" s="15">
        <v>31.15</v>
      </c>
      <c r="B88" s="15">
        <v>1.2999999999999901</v>
      </c>
      <c r="C88" s="15">
        <f t="shared" si="1"/>
        <v>1.3000027867621491</v>
      </c>
      <c r="D88" s="189">
        <f t="shared" si="0"/>
        <v>2.1436631992576704E-4</v>
      </c>
      <c r="E88" s="15">
        <f t="shared" si="2"/>
        <v>404.95</v>
      </c>
      <c r="F88" s="15"/>
      <c r="G88" s="15"/>
      <c r="H88" s="15"/>
      <c r="I88" s="15"/>
      <c r="J88" s="15"/>
      <c r="K88" s="15"/>
      <c r="L88" s="15"/>
      <c r="M88" s="15"/>
      <c r="N88" s="15"/>
      <c r="O88" s="15"/>
      <c r="P88" s="15"/>
      <c r="Q88" s="15"/>
    </row>
    <row r="89" spans="1:17" s="6" customFormat="1" ht="15" customHeight="1">
      <c r="A89" s="15">
        <v>31.62</v>
      </c>
      <c r="B89" s="15">
        <v>1.3049999999999899</v>
      </c>
      <c r="C89" s="15">
        <f t="shared" si="1"/>
        <v>1.3049645197136057</v>
      </c>
      <c r="D89" s="189">
        <f t="shared" si="0"/>
        <v>-2.7187958915116141E-3</v>
      </c>
      <c r="E89" s="15">
        <f t="shared" si="2"/>
        <v>412.64</v>
      </c>
      <c r="F89" s="15"/>
      <c r="G89" s="15"/>
      <c r="H89" s="15"/>
      <c r="I89" s="15"/>
      <c r="J89" s="15"/>
      <c r="K89" s="15"/>
      <c r="L89" s="15"/>
      <c r="M89" s="15"/>
      <c r="N89" s="15"/>
      <c r="O89" s="15"/>
      <c r="P89" s="15"/>
      <c r="Q89" s="15"/>
    </row>
    <row r="90" spans="1:17" s="6" customFormat="1" ht="15" customHeight="1">
      <c r="A90" s="15">
        <v>32.090000000000003</v>
      </c>
      <c r="B90" s="15">
        <v>1.3099999999999901</v>
      </c>
      <c r="C90" s="15">
        <f t="shared" si="1"/>
        <v>1.3099407716853446</v>
      </c>
      <c r="D90" s="189">
        <f t="shared" si="0"/>
        <v>-4.5212453927819503E-3</v>
      </c>
      <c r="E90" s="15">
        <f t="shared" si="2"/>
        <v>420.38</v>
      </c>
      <c r="F90" s="15"/>
      <c r="G90" s="15"/>
      <c r="H90" s="15"/>
      <c r="I90" s="15"/>
      <c r="J90" s="15"/>
      <c r="K90" s="15"/>
      <c r="L90" s="15"/>
      <c r="M90" s="15"/>
      <c r="N90" s="15"/>
      <c r="O90" s="15"/>
      <c r="P90" s="15"/>
      <c r="Q90" s="15"/>
    </row>
    <row r="91" spans="1:17" s="6" customFormat="1" ht="15" customHeight="1">
      <c r="A91" s="15">
        <v>32.56</v>
      </c>
      <c r="B91" s="15">
        <v>1.31499999999999</v>
      </c>
      <c r="C91" s="15">
        <f t="shared" si="1"/>
        <v>1.3149315868049576</v>
      </c>
      <c r="D91" s="189">
        <f t="shared" si="0"/>
        <v>-5.2025243370622861E-3</v>
      </c>
      <c r="E91" s="15">
        <f t="shared" si="2"/>
        <v>428.16</v>
      </c>
      <c r="F91" s="15"/>
      <c r="G91" s="15"/>
      <c r="H91" s="15"/>
      <c r="I91" s="15"/>
      <c r="J91" s="15"/>
      <c r="K91" s="15"/>
      <c r="L91" s="15"/>
      <c r="M91" s="15"/>
      <c r="N91" s="15"/>
      <c r="O91" s="15"/>
      <c r="P91" s="15"/>
      <c r="Q91" s="15"/>
    </row>
    <row r="92" spans="1:17" s="6" customFormat="1" ht="15" customHeight="1">
      <c r="A92" s="15">
        <v>33.03</v>
      </c>
      <c r="B92" s="15">
        <v>1.3199999999999901</v>
      </c>
      <c r="C92" s="15">
        <f t="shared" si="1"/>
        <v>1.3199370061503153</v>
      </c>
      <c r="D92" s="189">
        <f t="shared" ref="D92:D135" si="3">(C92-B92)/B92*100</f>
        <v>-4.7722613389989876E-3</v>
      </c>
      <c r="E92" s="15">
        <f t="shared" si="2"/>
        <v>436</v>
      </c>
      <c r="F92" s="15"/>
      <c r="G92" s="15"/>
      <c r="H92" s="15"/>
      <c r="I92" s="15"/>
      <c r="J92" s="15"/>
      <c r="K92" s="15"/>
      <c r="L92" s="15"/>
      <c r="M92" s="15"/>
      <c r="N92" s="15"/>
      <c r="O92" s="15"/>
      <c r="P92" s="15"/>
      <c r="Q92" s="15"/>
    </row>
    <row r="93" spans="1:17" s="6" customFormat="1" ht="15" customHeight="1">
      <c r="A93" s="15">
        <v>33.5</v>
      </c>
      <c r="B93" s="15">
        <v>1.32499999999999</v>
      </c>
      <c r="C93" s="15">
        <f t="shared" ref="C93:C135" si="4">0.978774+0.0102976*A93+ 0.000031634*(A93-27.3674)^2 + 0.00000012023*(A93-27.3674)^3 - 0.0000000028858*(A93-27.3674)^4 + 0.00000000001193*(A93-27.3674)^5</f>
        <v>1.3249570677824045</v>
      </c>
      <c r="D93" s="189">
        <f t="shared" si="3"/>
        <v>-3.2401673649392836E-3</v>
      </c>
      <c r="E93" s="15">
        <f t="shared" ref="E93:E135" si="5">ROUND(A93*10*B93,2)</f>
        <v>443.87</v>
      </c>
      <c r="F93" s="15"/>
      <c r="G93" s="15"/>
      <c r="H93" s="15"/>
      <c r="I93" s="15"/>
      <c r="J93" s="15"/>
      <c r="K93" s="15"/>
      <c r="L93" s="15"/>
      <c r="M93" s="15"/>
      <c r="N93" s="15"/>
      <c r="O93" s="15"/>
      <c r="P93" s="15"/>
      <c r="Q93" s="15"/>
    </row>
    <row r="94" spans="1:17" s="6" customFormat="1" ht="15" customHeight="1">
      <c r="A94" s="15">
        <v>33.97</v>
      </c>
      <c r="B94" s="15">
        <v>1.3299999999999901</v>
      </c>
      <c r="C94" s="15">
        <f t="shared" si="4"/>
        <v>1.329991806778158</v>
      </c>
      <c r="D94" s="189">
        <f t="shared" si="3"/>
        <v>-6.1603171669909629E-4</v>
      </c>
      <c r="E94" s="15">
        <f t="shared" si="5"/>
        <v>451.8</v>
      </c>
      <c r="F94" s="15"/>
      <c r="G94" s="15"/>
      <c r="H94" s="15"/>
      <c r="I94" s="15"/>
      <c r="J94" s="15"/>
      <c r="K94" s="15"/>
      <c r="L94" s="15"/>
      <c r="M94" s="15"/>
      <c r="N94" s="15"/>
      <c r="O94" s="15"/>
      <c r="P94" s="15"/>
      <c r="Q94" s="15"/>
    </row>
    <row r="95" spans="1:17" s="6" customFormat="1" ht="15" customHeight="1">
      <c r="A95" s="15">
        <v>34.43</v>
      </c>
      <c r="B95" s="15">
        <v>1.33499999999999</v>
      </c>
      <c r="C95" s="15">
        <f t="shared" si="4"/>
        <v>1.33493366682899</v>
      </c>
      <c r="D95" s="189">
        <f t="shared" si="3"/>
        <v>-4.9687768539342292E-3</v>
      </c>
      <c r="E95" s="15">
        <f t="shared" si="5"/>
        <v>459.64</v>
      </c>
      <c r="F95" s="15"/>
      <c r="G95" s="15"/>
      <c r="H95" s="15"/>
      <c r="I95" s="15"/>
      <c r="J95" s="15"/>
      <c r="K95" s="15"/>
      <c r="L95" s="15"/>
      <c r="M95" s="15"/>
      <c r="N95" s="15"/>
      <c r="O95" s="15"/>
      <c r="P95" s="15"/>
      <c r="Q95" s="15"/>
    </row>
    <row r="96" spans="1:17" s="6" customFormat="1" ht="15" customHeight="1">
      <c r="A96" s="15">
        <v>34.9</v>
      </c>
      <c r="B96" s="15">
        <v>1.3399999999999901</v>
      </c>
      <c r="C96" s="15">
        <f t="shared" si="4"/>
        <v>1.3399975401373017</v>
      </c>
      <c r="D96" s="189">
        <f t="shared" si="3"/>
        <v>-1.8357184242021797E-4</v>
      </c>
      <c r="E96" s="15">
        <f t="shared" si="5"/>
        <v>467.66</v>
      </c>
      <c r="F96" s="15"/>
      <c r="G96" s="15"/>
      <c r="H96" s="15"/>
      <c r="I96" s="15"/>
      <c r="J96" s="15"/>
      <c r="K96" s="15"/>
      <c r="L96" s="15"/>
      <c r="M96" s="15"/>
      <c r="N96" s="15"/>
      <c r="O96" s="15"/>
      <c r="P96" s="15"/>
      <c r="Q96" s="15"/>
    </row>
    <row r="97" spans="1:17" s="6" customFormat="1" ht="15" customHeight="1">
      <c r="A97" s="15">
        <v>35.36</v>
      </c>
      <c r="B97" s="15">
        <v>1.34499999999999</v>
      </c>
      <c r="C97" s="15">
        <f t="shared" si="4"/>
        <v>1.344967967916854</v>
      </c>
      <c r="D97" s="189">
        <f t="shared" si="3"/>
        <v>-2.3815675194020797E-3</v>
      </c>
      <c r="E97" s="15">
        <f t="shared" si="5"/>
        <v>475.59</v>
      </c>
      <c r="F97" s="15"/>
      <c r="G97" s="15"/>
      <c r="H97" s="15"/>
      <c r="I97" s="15"/>
      <c r="J97" s="15"/>
      <c r="K97" s="15"/>
      <c r="L97" s="15"/>
      <c r="M97" s="15"/>
      <c r="N97" s="15"/>
      <c r="O97" s="15"/>
      <c r="P97" s="15"/>
      <c r="Q97" s="15"/>
    </row>
    <row r="98" spans="1:17" s="6" customFormat="1" ht="15" customHeight="1">
      <c r="A98" s="15">
        <v>35.82</v>
      </c>
      <c r="B98" s="15">
        <v>1.3499999999999901</v>
      </c>
      <c r="C98" s="15">
        <f t="shared" si="4"/>
        <v>1.3499525606893379</v>
      </c>
      <c r="D98" s="189">
        <f t="shared" si="3"/>
        <v>-3.5140230112747392E-3</v>
      </c>
      <c r="E98" s="15">
        <f t="shared" si="5"/>
        <v>483.57</v>
      </c>
      <c r="F98" s="15"/>
      <c r="G98" s="15"/>
      <c r="H98" s="15"/>
      <c r="I98" s="15"/>
      <c r="J98" s="15"/>
      <c r="K98" s="15"/>
      <c r="L98" s="15"/>
      <c r="M98" s="15"/>
      <c r="N98" s="15"/>
      <c r="O98" s="15"/>
      <c r="P98" s="15"/>
      <c r="Q98" s="15"/>
    </row>
    <row r="99" spans="1:17" s="6" customFormat="1" ht="15" customHeight="1">
      <c r="A99" s="15">
        <v>36.28</v>
      </c>
      <c r="B99" s="15">
        <v>1.35499999999999</v>
      </c>
      <c r="C99" s="15">
        <f t="shared" si="4"/>
        <v>1.3549513379534153</v>
      </c>
      <c r="D99" s="189">
        <f t="shared" si="3"/>
        <v>-3.5912949501639511E-3</v>
      </c>
      <c r="E99" s="15">
        <f t="shared" si="5"/>
        <v>491.59</v>
      </c>
      <c r="F99" s="15"/>
      <c r="G99" s="15"/>
      <c r="H99" s="15"/>
      <c r="I99" s="15"/>
      <c r="J99" s="15"/>
      <c r="K99" s="15"/>
      <c r="L99" s="15"/>
      <c r="M99" s="15"/>
      <c r="N99" s="15"/>
      <c r="O99" s="15"/>
      <c r="P99" s="15"/>
      <c r="Q99" s="15"/>
    </row>
    <row r="100" spans="1:17" s="6" customFormat="1" ht="15" customHeight="1">
      <c r="A100" s="15">
        <v>36.734999999999999</v>
      </c>
      <c r="B100" s="15">
        <v>1.3599999999999901</v>
      </c>
      <c r="C100" s="15">
        <f t="shared" si="4"/>
        <v>1.3599097513532608</v>
      </c>
      <c r="D100" s="189">
        <f t="shared" si="3"/>
        <v>-6.6359299065700287E-3</v>
      </c>
      <c r="E100" s="15">
        <f t="shared" si="5"/>
        <v>499.6</v>
      </c>
      <c r="F100" s="15"/>
      <c r="G100" s="15"/>
      <c r="H100" s="15"/>
      <c r="I100" s="15"/>
      <c r="J100" s="15"/>
      <c r="K100" s="15"/>
      <c r="L100" s="15"/>
      <c r="M100" s="15"/>
      <c r="N100" s="15"/>
      <c r="O100" s="15"/>
      <c r="P100" s="15"/>
      <c r="Q100" s="15"/>
    </row>
    <row r="101" spans="1:17" s="6" customFormat="1" ht="15" customHeight="1">
      <c r="A101" s="15">
        <v>37.19</v>
      </c>
      <c r="B101" s="15">
        <v>1.36499999999999</v>
      </c>
      <c r="C101" s="15">
        <f t="shared" si="4"/>
        <v>1.364882073097696</v>
      </c>
      <c r="D101" s="189">
        <f t="shared" si="3"/>
        <v>-8.6393335013885027E-3</v>
      </c>
      <c r="E101" s="15">
        <f t="shared" si="5"/>
        <v>507.64</v>
      </c>
      <c r="F101" s="15"/>
      <c r="G101" s="15"/>
      <c r="H101" s="15"/>
      <c r="I101" s="15"/>
      <c r="J101" s="15"/>
      <c r="K101" s="15"/>
      <c r="L101" s="15"/>
      <c r="M101" s="15"/>
      <c r="N101" s="15"/>
      <c r="O101" s="15"/>
      <c r="P101" s="15"/>
      <c r="Q101" s="15"/>
    </row>
    <row r="102" spans="1:17" s="6" customFormat="1" ht="15" customHeight="1">
      <c r="A102" s="15">
        <v>37.65</v>
      </c>
      <c r="B102" s="15">
        <v>1.3699999999999899</v>
      </c>
      <c r="C102" s="15">
        <f t="shared" si="4"/>
        <v>1.3699231859753325</v>
      </c>
      <c r="D102" s="189">
        <f t="shared" si="3"/>
        <v>-5.6068631136805798E-3</v>
      </c>
      <c r="E102" s="15">
        <f t="shared" si="5"/>
        <v>515.79999999999995</v>
      </c>
      <c r="F102" s="15"/>
      <c r="G102" s="15"/>
      <c r="H102" s="15"/>
      <c r="I102" s="15"/>
      <c r="J102" s="15"/>
      <c r="K102" s="15"/>
      <c r="L102" s="15"/>
      <c r="M102" s="15"/>
      <c r="N102" s="15"/>
      <c r="O102" s="15"/>
      <c r="P102" s="15"/>
      <c r="Q102" s="15"/>
    </row>
    <row r="103" spans="1:17" s="6" customFormat="1" ht="15" customHeight="1">
      <c r="A103" s="15">
        <v>38.104999999999997</v>
      </c>
      <c r="B103" s="15">
        <v>1.37499999999999</v>
      </c>
      <c r="C103" s="15">
        <f t="shared" si="4"/>
        <v>1.3749235098458716</v>
      </c>
      <c r="D103" s="189">
        <f t="shared" si="3"/>
        <v>-5.5629202995178114E-3</v>
      </c>
      <c r="E103" s="15">
        <f t="shared" si="5"/>
        <v>523.94000000000005</v>
      </c>
      <c r="F103" s="15"/>
      <c r="G103" s="15"/>
      <c r="H103" s="15"/>
      <c r="I103" s="15"/>
      <c r="J103" s="15"/>
      <c r="K103" s="15"/>
      <c r="L103" s="15"/>
      <c r="M103" s="15"/>
      <c r="N103" s="15"/>
      <c r="O103" s="15"/>
      <c r="P103" s="15"/>
      <c r="Q103" s="15"/>
    </row>
    <row r="104" spans="1:17" s="6" customFormat="1" ht="15" customHeight="1">
      <c r="A104" s="15">
        <v>38.56</v>
      </c>
      <c r="B104" s="15">
        <v>1.3799999999999899</v>
      </c>
      <c r="C104" s="15">
        <f t="shared" si="4"/>
        <v>1.3799377697474413</v>
      </c>
      <c r="D104" s="189">
        <f t="shared" si="3"/>
        <v>-4.5094385904775403E-3</v>
      </c>
      <c r="E104" s="15">
        <f t="shared" si="5"/>
        <v>532.13</v>
      </c>
      <c r="F104" s="15"/>
      <c r="G104" s="15"/>
      <c r="H104" s="15"/>
      <c r="I104" s="15"/>
      <c r="J104" s="15"/>
      <c r="K104" s="15"/>
      <c r="L104" s="15"/>
      <c r="M104" s="15"/>
      <c r="N104" s="15"/>
      <c r="O104" s="15"/>
      <c r="P104" s="15"/>
      <c r="Q104" s="15"/>
    </row>
    <row r="105" spans="1:17" s="6" customFormat="1" ht="15" customHeight="1">
      <c r="A105" s="15">
        <v>39.01</v>
      </c>
      <c r="B105" s="15">
        <v>1.38499999999999</v>
      </c>
      <c r="C105" s="15">
        <f t="shared" si="4"/>
        <v>1.3849106394908215</v>
      </c>
      <c r="D105" s="189">
        <f t="shared" si="3"/>
        <v>-6.4520223226371184E-3</v>
      </c>
      <c r="E105" s="15">
        <f t="shared" si="5"/>
        <v>540.29</v>
      </c>
      <c r="F105" s="15"/>
      <c r="G105" s="15"/>
      <c r="H105" s="15"/>
      <c r="I105" s="15"/>
      <c r="J105" s="15"/>
      <c r="K105" s="15"/>
      <c r="L105" s="15"/>
      <c r="M105" s="15"/>
      <c r="N105" s="15"/>
      <c r="O105" s="15"/>
      <c r="P105" s="15"/>
      <c r="Q105" s="15"/>
    </row>
    <row r="106" spans="1:17" s="6" customFormat="1" ht="15" customHeight="1">
      <c r="A106" s="15">
        <v>39.46</v>
      </c>
      <c r="B106" s="15">
        <v>1.3899999999999899</v>
      </c>
      <c r="C106" s="15">
        <f t="shared" si="4"/>
        <v>1.3898971472755584</v>
      </c>
      <c r="D106" s="189">
        <f t="shared" si="3"/>
        <v>-7.3994765778099035E-3</v>
      </c>
      <c r="E106" s="15">
        <f t="shared" si="5"/>
        <v>548.49</v>
      </c>
      <c r="F106" s="15"/>
      <c r="G106" s="15"/>
      <c r="H106" s="15"/>
      <c r="I106" s="15"/>
      <c r="J106" s="15"/>
      <c r="K106" s="15"/>
      <c r="L106" s="15"/>
      <c r="M106" s="15"/>
      <c r="N106" s="15"/>
      <c r="O106" s="15"/>
      <c r="P106" s="15"/>
      <c r="Q106" s="15"/>
    </row>
    <row r="107" spans="1:17" s="6" customFormat="1" ht="15" customHeight="1">
      <c r="A107" s="15">
        <v>39.92</v>
      </c>
      <c r="B107" s="15">
        <v>1.39499999999999</v>
      </c>
      <c r="C107" s="15">
        <f t="shared" si="4"/>
        <v>1.3950085623696207</v>
      </c>
      <c r="D107" s="189">
        <f t="shared" si="3"/>
        <v>6.1378993768094765E-4</v>
      </c>
      <c r="E107" s="15">
        <f t="shared" si="5"/>
        <v>556.88</v>
      </c>
      <c r="F107" s="15"/>
      <c r="G107" s="15"/>
      <c r="H107" s="15"/>
      <c r="I107" s="15"/>
      <c r="J107" s="15"/>
      <c r="K107" s="15"/>
      <c r="L107" s="15"/>
      <c r="M107" s="15"/>
      <c r="N107" s="15"/>
      <c r="O107" s="15"/>
      <c r="P107" s="15"/>
      <c r="Q107" s="15"/>
    </row>
    <row r="108" spans="1:17" s="6" customFormat="1" ht="15" customHeight="1">
      <c r="A108" s="15">
        <v>40.369999999999997</v>
      </c>
      <c r="B108" s="15">
        <v>1.3999999999999899</v>
      </c>
      <c r="C108" s="15">
        <f t="shared" si="4"/>
        <v>1.4000226471672683</v>
      </c>
      <c r="D108" s="189">
        <f t="shared" si="3"/>
        <v>1.6176548056000193E-3</v>
      </c>
      <c r="E108" s="15">
        <f t="shared" si="5"/>
        <v>565.17999999999995</v>
      </c>
      <c r="F108" s="15"/>
      <c r="G108" s="15"/>
      <c r="H108" s="15"/>
      <c r="I108" s="15"/>
      <c r="J108" s="15"/>
      <c r="K108" s="15"/>
      <c r="L108" s="15"/>
      <c r="M108" s="15"/>
      <c r="N108" s="15"/>
      <c r="O108" s="15"/>
      <c r="P108" s="15"/>
      <c r="Q108" s="15"/>
    </row>
    <row r="109" spans="1:17" s="6" customFormat="1" ht="15" customHeight="1">
      <c r="A109" s="15">
        <v>40.82</v>
      </c>
      <c r="B109" s="15">
        <v>1.40499999999999</v>
      </c>
      <c r="C109" s="15">
        <f t="shared" si="4"/>
        <v>1.4050503636039864</v>
      </c>
      <c r="D109" s="189">
        <f t="shared" si="3"/>
        <v>3.5845981492064775E-3</v>
      </c>
      <c r="E109" s="15">
        <f t="shared" si="5"/>
        <v>573.52</v>
      </c>
      <c r="F109" s="15"/>
      <c r="G109" s="15"/>
      <c r="H109" s="15"/>
      <c r="I109" s="15"/>
      <c r="J109" s="15"/>
      <c r="K109" s="15"/>
      <c r="L109" s="15"/>
      <c r="M109" s="15"/>
      <c r="N109" s="15"/>
      <c r="O109" s="15"/>
      <c r="P109" s="15"/>
      <c r="Q109" s="15"/>
    </row>
    <row r="110" spans="1:17" s="6" customFormat="1" ht="15" customHeight="1">
      <c r="A110" s="15">
        <v>41.26</v>
      </c>
      <c r="B110" s="15">
        <v>1.4099999999999899</v>
      </c>
      <c r="C110" s="15">
        <f t="shared" si="4"/>
        <v>1.4099795275606952</v>
      </c>
      <c r="D110" s="189">
        <f t="shared" si="3"/>
        <v>-1.4519460492698915E-3</v>
      </c>
      <c r="E110" s="15">
        <f t="shared" si="5"/>
        <v>581.77</v>
      </c>
      <c r="F110" s="15"/>
      <c r="G110" s="15"/>
      <c r="H110" s="15"/>
      <c r="I110" s="15"/>
      <c r="J110" s="15"/>
      <c r="K110" s="15"/>
      <c r="L110" s="15"/>
      <c r="M110" s="15"/>
      <c r="N110" s="15"/>
      <c r="O110" s="15"/>
      <c r="P110" s="15"/>
      <c r="Q110" s="15"/>
    </row>
    <row r="111" spans="1:17" s="6" customFormat="1" ht="15" customHeight="1">
      <c r="A111" s="15">
        <v>41.71</v>
      </c>
      <c r="B111" s="15">
        <v>1.41499999999999</v>
      </c>
      <c r="C111" s="15">
        <f t="shared" si="4"/>
        <v>1.4150341837400777</v>
      </c>
      <c r="D111" s="189">
        <f t="shared" si="3"/>
        <v>2.4158120203306723E-3</v>
      </c>
      <c r="E111" s="15">
        <f t="shared" si="5"/>
        <v>590.20000000000005</v>
      </c>
      <c r="F111" s="15"/>
      <c r="G111" s="15"/>
      <c r="H111" s="15"/>
      <c r="I111" s="15"/>
      <c r="J111" s="15"/>
      <c r="K111" s="15"/>
      <c r="L111" s="15"/>
      <c r="M111" s="15"/>
      <c r="N111" s="15"/>
      <c r="O111" s="15"/>
      <c r="P111" s="15"/>
      <c r="Q111" s="15"/>
    </row>
    <row r="112" spans="1:17" s="6" customFormat="1" ht="15" customHeight="1">
      <c r="A112" s="15">
        <v>42.155000000000001</v>
      </c>
      <c r="B112" s="15">
        <v>1.4199999999999899</v>
      </c>
      <c r="C112" s="15">
        <f t="shared" si="4"/>
        <v>1.4200460579517022</v>
      </c>
      <c r="D112" s="189">
        <f t="shared" si="3"/>
        <v>3.2435177262189179E-3</v>
      </c>
      <c r="E112" s="15">
        <f t="shared" si="5"/>
        <v>598.6</v>
      </c>
      <c r="F112" s="15"/>
      <c r="G112" s="15"/>
      <c r="H112" s="15"/>
      <c r="I112" s="15"/>
      <c r="J112" s="15"/>
      <c r="K112" s="15"/>
      <c r="L112" s="15"/>
      <c r="M112" s="15"/>
      <c r="N112" s="15"/>
      <c r="O112" s="15"/>
      <c r="P112" s="15"/>
      <c r="Q112" s="15"/>
    </row>
    <row r="113" spans="1:17" s="6" customFormat="1" ht="15" customHeight="1">
      <c r="A113" s="15">
        <v>42.6</v>
      </c>
      <c r="B113" s="15">
        <v>1.4249999999999901</v>
      </c>
      <c r="C113" s="15">
        <f t="shared" si="4"/>
        <v>1.4250712263086991</v>
      </c>
      <c r="D113" s="189">
        <f t="shared" si="3"/>
        <v>4.9983374532658678E-3</v>
      </c>
      <c r="E113" s="15">
        <f t="shared" si="5"/>
        <v>607.04999999999995</v>
      </c>
      <c r="F113" s="15"/>
      <c r="G113" s="15"/>
      <c r="H113" s="15"/>
      <c r="I113" s="15"/>
      <c r="J113" s="15"/>
      <c r="K113" s="15"/>
      <c r="L113" s="15"/>
      <c r="M113" s="15"/>
      <c r="N113" s="15"/>
      <c r="O113" s="15"/>
      <c r="P113" s="15"/>
      <c r="Q113" s="15"/>
    </row>
    <row r="114" spans="1:17" s="6" customFormat="1" ht="15" customHeight="1">
      <c r="A114" s="15">
        <v>43.04</v>
      </c>
      <c r="B114" s="15">
        <v>1.4299999999999899</v>
      </c>
      <c r="C114" s="15">
        <f t="shared" si="4"/>
        <v>1.4300529894877865</v>
      </c>
      <c r="D114" s="189">
        <f t="shared" si="3"/>
        <v>3.7055585871698638E-3</v>
      </c>
      <c r="E114" s="15">
        <f t="shared" si="5"/>
        <v>615.47</v>
      </c>
      <c r="F114" s="15"/>
      <c r="G114" s="15"/>
      <c r="H114" s="15"/>
      <c r="I114" s="15"/>
      <c r="J114" s="15"/>
      <c r="K114" s="15"/>
      <c r="L114" s="15"/>
      <c r="M114" s="15"/>
      <c r="N114" s="15"/>
      <c r="O114" s="15"/>
      <c r="P114" s="15"/>
      <c r="Q114" s="15"/>
    </row>
    <row r="115" spans="1:17" s="6" customFormat="1" ht="15" customHeight="1">
      <c r="A115" s="15">
        <v>43.48</v>
      </c>
      <c r="B115" s="15">
        <v>1.4349999999999901</v>
      </c>
      <c r="C115" s="15">
        <f t="shared" si="4"/>
        <v>1.4350477210777024</v>
      </c>
      <c r="D115" s="189">
        <f t="shared" si="3"/>
        <v>3.3255106419747362E-3</v>
      </c>
      <c r="E115" s="15">
        <f t="shared" si="5"/>
        <v>623.94000000000005</v>
      </c>
      <c r="F115" s="15"/>
      <c r="G115" s="15"/>
      <c r="H115" s="15"/>
      <c r="I115" s="15"/>
      <c r="J115" s="15"/>
      <c r="K115" s="15"/>
      <c r="L115" s="15"/>
      <c r="M115" s="15"/>
      <c r="N115" s="15"/>
      <c r="O115" s="15"/>
      <c r="P115" s="15"/>
      <c r="Q115" s="15"/>
    </row>
    <row r="116" spans="1:17" s="6" customFormat="1" ht="15" customHeight="1">
      <c r="A116" s="15">
        <v>43.92</v>
      </c>
      <c r="B116" s="15">
        <v>1.43999999999999</v>
      </c>
      <c r="C116" s="15">
        <f t="shared" si="4"/>
        <v>1.4400554041693274</v>
      </c>
      <c r="D116" s="189">
        <f t="shared" si="3"/>
        <v>3.8475117595465273E-3</v>
      </c>
      <c r="E116" s="15">
        <f t="shared" si="5"/>
        <v>632.45000000000005</v>
      </c>
      <c r="F116" s="15"/>
      <c r="G116" s="15"/>
      <c r="H116" s="15"/>
      <c r="I116" s="15"/>
      <c r="J116" s="15"/>
      <c r="K116" s="15"/>
      <c r="L116" s="15"/>
      <c r="M116" s="15"/>
      <c r="N116" s="15"/>
      <c r="O116" s="15"/>
      <c r="P116" s="15"/>
      <c r="Q116" s="15"/>
    </row>
    <row r="117" spans="1:17" s="6" customFormat="1" ht="15" customHeight="1">
      <c r="A117" s="15">
        <v>44.36</v>
      </c>
      <c r="B117" s="15">
        <v>1.4449999999999901</v>
      </c>
      <c r="C117" s="15">
        <f t="shared" si="4"/>
        <v>1.4450760201222057</v>
      </c>
      <c r="D117" s="189">
        <f t="shared" si="3"/>
        <v>5.2609081118087887E-3</v>
      </c>
      <c r="E117" s="15">
        <f t="shared" si="5"/>
        <v>641</v>
      </c>
      <c r="F117" s="15"/>
      <c r="G117" s="15"/>
      <c r="H117" s="15"/>
      <c r="I117" s="15"/>
      <c r="J117" s="15"/>
      <c r="K117" s="15"/>
      <c r="L117" s="15"/>
      <c r="M117" s="15"/>
      <c r="N117" s="15"/>
      <c r="O117" s="15"/>
      <c r="P117" s="15"/>
      <c r="Q117" s="15"/>
    </row>
    <row r="118" spans="1:17" s="6" customFormat="1" ht="15" customHeight="1">
      <c r="A118" s="15">
        <v>44.79</v>
      </c>
      <c r="B118" s="15">
        <v>1.44999999999999</v>
      </c>
      <c r="C118" s="15">
        <f t="shared" si="4"/>
        <v>1.4499950069738092</v>
      </c>
      <c r="D118" s="189">
        <f t="shared" si="3"/>
        <v>-3.4434663315399829E-4</v>
      </c>
      <c r="E118" s="15">
        <f t="shared" si="5"/>
        <v>649.45000000000005</v>
      </c>
      <c r="F118" s="15"/>
      <c r="G118" s="15"/>
      <c r="H118" s="15"/>
      <c r="I118" s="15"/>
      <c r="J118" s="15"/>
      <c r="K118" s="15"/>
      <c r="L118" s="15"/>
      <c r="M118" s="15"/>
      <c r="N118" s="15"/>
      <c r="O118" s="15"/>
      <c r="P118" s="15"/>
      <c r="Q118" s="15"/>
    </row>
    <row r="119" spans="1:17" s="6" customFormat="1" ht="15" customHeight="1">
      <c r="A119" s="15">
        <v>45.23</v>
      </c>
      <c r="B119" s="15">
        <v>1.4549999999999901</v>
      </c>
      <c r="C119" s="15">
        <f t="shared" si="4"/>
        <v>1.4550411332119368</v>
      </c>
      <c r="D119" s="189">
        <f t="shared" si="3"/>
        <v>2.8270248760663046E-3</v>
      </c>
      <c r="E119" s="15">
        <f t="shared" si="5"/>
        <v>658.1</v>
      </c>
      <c r="F119" s="15"/>
      <c r="G119" s="15"/>
      <c r="H119" s="15"/>
      <c r="I119" s="15"/>
      <c r="J119" s="15"/>
      <c r="K119" s="15"/>
      <c r="L119" s="15"/>
      <c r="M119" s="15"/>
      <c r="N119" s="15"/>
      <c r="O119" s="15"/>
      <c r="P119" s="15"/>
      <c r="Q119" s="15"/>
    </row>
    <row r="120" spans="1:17" s="6" customFormat="1" ht="15" customHeight="1">
      <c r="A120" s="15">
        <v>45.66</v>
      </c>
      <c r="B120" s="15">
        <v>1.45999999999999</v>
      </c>
      <c r="C120" s="15">
        <f t="shared" si="4"/>
        <v>1.4599850069533344</v>
      </c>
      <c r="D120" s="189">
        <f t="shared" si="3"/>
        <v>-1.0269210038035327E-3</v>
      </c>
      <c r="E120" s="15">
        <f t="shared" si="5"/>
        <v>666.64</v>
      </c>
      <c r="F120" s="15"/>
      <c r="G120" s="15"/>
      <c r="H120" s="15"/>
      <c r="I120" s="15"/>
      <c r="J120" s="15"/>
      <c r="K120" s="15"/>
      <c r="L120" s="15"/>
      <c r="M120" s="15"/>
      <c r="N120" s="15"/>
      <c r="O120" s="15"/>
      <c r="P120" s="15"/>
      <c r="Q120" s="15"/>
    </row>
    <row r="121" spans="1:17" s="6" customFormat="1" ht="15" customHeight="1">
      <c r="A121" s="15">
        <v>46.094999999999999</v>
      </c>
      <c r="B121" s="15">
        <v>1.4649999999999901</v>
      </c>
      <c r="C121" s="15">
        <f t="shared" si="4"/>
        <v>1.4649988477916851</v>
      </c>
      <c r="D121" s="189">
        <f t="shared" si="3"/>
        <v>-7.864903105724514E-5</v>
      </c>
      <c r="E121" s="15">
        <f t="shared" si="5"/>
        <v>675.29</v>
      </c>
      <c r="F121" s="15"/>
      <c r="G121" s="15"/>
      <c r="H121" s="15"/>
      <c r="I121" s="15"/>
      <c r="J121" s="15"/>
      <c r="K121" s="15"/>
      <c r="L121" s="15"/>
      <c r="M121" s="15"/>
      <c r="N121" s="15"/>
      <c r="O121" s="15"/>
      <c r="P121" s="15"/>
      <c r="Q121" s="15"/>
    </row>
    <row r="122" spans="1:17" s="6" customFormat="1" ht="15" customHeight="1">
      <c r="A122" s="15">
        <v>46.53</v>
      </c>
      <c r="B122" s="15">
        <v>1.46999999999999</v>
      </c>
      <c r="C122" s="15">
        <f t="shared" si="4"/>
        <v>1.4700252151021294</v>
      </c>
      <c r="D122" s="189">
        <f t="shared" si="3"/>
        <v>1.7153130707058203E-3</v>
      </c>
      <c r="E122" s="15">
        <f t="shared" si="5"/>
        <v>683.99</v>
      </c>
      <c r="F122" s="15"/>
      <c r="G122" s="15"/>
      <c r="H122" s="15"/>
      <c r="I122" s="15"/>
      <c r="J122" s="15"/>
      <c r="K122" s="15"/>
      <c r="L122" s="15"/>
      <c r="M122" s="15"/>
      <c r="N122" s="15"/>
      <c r="O122" s="15"/>
      <c r="P122" s="15"/>
      <c r="Q122" s="15"/>
    </row>
    <row r="123" spans="1:17" s="6" customFormat="1" ht="15" customHeight="1">
      <c r="A123" s="15">
        <v>46.96</v>
      </c>
      <c r="B123" s="15">
        <v>1.4749999999999901</v>
      </c>
      <c r="C123" s="15">
        <f t="shared" si="4"/>
        <v>1.4750060925054826</v>
      </c>
      <c r="D123" s="189">
        <f t="shared" si="3"/>
        <v>4.1305121983388786E-4</v>
      </c>
      <c r="E123" s="15">
        <f t="shared" si="5"/>
        <v>692.66</v>
      </c>
      <c r="F123" s="15"/>
      <c r="G123" s="15"/>
      <c r="H123" s="15"/>
      <c r="I123" s="15"/>
      <c r="J123" s="15"/>
      <c r="K123" s="15"/>
      <c r="L123" s="15"/>
      <c r="M123" s="15"/>
      <c r="N123" s="15"/>
      <c r="O123" s="15"/>
      <c r="P123" s="15"/>
      <c r="Q123" s="15"/>
    </row>
    <row r="124" spans="1:17" s="6" customFormat="1" ht="15" customHeight="1">
      <c r="A124" s="15">
        <v>47.39</v>
      </c>
      <c r="B124" s="15">
        <v>1.47999999999999</v>
      </c>
      <c r="C124" s="15">
        <f t="shared" si="4"/>
        <v>1.4799991552486023</v>
      </c>
      <c r="D124" s="189">
        <f t="shared" si="3"/>
        <v>-5.7077796468220562E-5</v>
      </c>
      <c r="E124" s="15">
        <f t="shared" si="5"/>
        <v>701.37</v>
      </c>
      <c r="F124" s="15"/>
      <c r="G124" s="15"/>
      <c r="H124" s="15"/>
      <c r="I124" s="15"/>
      <c r="J124" s="15"/>
      <c r="K124" s="15"/>
      <c r="L124" s="15"/>
      <c r="M124" s="15"/>
      <c r="N124" s="15"/>
      <c r="O124" s="15"/>
      <c r="P124" s="15"/>
      <c r="Q124" s="15"/>
    </row>
    <row r="125" spans="1:17" s="6" customFormat="1" ht="15" customHeight="1">
      <c r="A125" s="15">
        <v>47.82</v>
      </c>
      <c r="B125" s="15">
        <v>1.4849999999999901</v>
      </c>
      <c r="C125" s="15">
        <f t="shared" si="4"/>
        <v>1.4850043739450858</v>
      </c>
      <c r="D125" s="189">
        <f t="shared" si="3"/>
        <v>2.9454175728420068E-4</v>
      </c>
      <c r="E125" s="15">
        <f t="shared" si="5"/>
        <v>710.13</v>
      </c>
      <c r="F125" s="15"/>
      <c r="G125" s="15"/>
      <c r="H125" s="15"/>
      <c r="I125" s="15"/>
      <c r="J125" s="15"/>
      <c r="K125" s="15"/>
      <c r="L125" s="15"/>
      <c r="M125" s="15"/>
      <c r="N125" s="15"/>
      <c r="O125" s="15"/>
      <c r="P125" s="15"/>
      <c r="Q125" s="15"/>
    </row>
    <row r="126" spans="1:17" s="6" customFormat="1" ht="15" customHeight="1">
      <c r="A126" s="15">
        <v>48.25</v>
      </c>
      <c r="B126" s="15">
        <v>1.48999999999999</v>
      </c>
      <c r="C126" s="15">
        <f t="shared" si="4"/>
        <v>1.4900217178206736</v>
      </c>
      <c r="D126" s="189">
        <f t="shared" si="3"/>
        <v>1.4575718579603342E-3</v>
      </c>
      <c r="E126" s="15">
        <f t="shared" si="5"/>
        <v>718.92</v>
      </c>
      <c r="F126" s="15"/>
      <c r="G126" s="15"/>
      <c r="H126" s="15"/>
      <c r="I126" s="15"/>
      <c r="J126" s="15"/>
      <c r="K126" s="15"/>
      <c r="L126" s="15"/>
      <c r="M126" s="15"/>
      <c r="N126" s="15"/>
      <c r="O126" s="15"/>
      <c r="P126" s="15"/>
      <c r="Q126" s="15"/>
    </row>
    <row r="127" spans="1:17" s="6" customFormat="1" ht="15" customHeight="1">
      <c r="A127" s="15">
        <v>48.674999999999997</v>
      </c>
      <c r="B127" s="15">
        <v>1.4949999999999899</v>
      </c>
      <c r="C127" s="15">
        <f t="shared" si="4"/>
        <v>1.4949926035451504</v>
      </c>
      <c r="D127" s="189">
        <f t="shared" si="3"/>
        <v>-4.9474614310985286E-4</v>
      </c>
      <c r="E127" s="15">
        <f t="shared" si="5"/>
        <v>727.69</v>
      </c>
      <c r="F127" s="15"/>
      <c r="G127" s="15"/>
      <c r="H127" s="15"/>
      <c r="I127" s="15"/>
      <c r="J127" s="15"/>
      <c r="K127" s="15"/>
      <c r="L127" s="15"/>
      <c r="M127" s="15"/>
      <c r="N127" s="15"/>
      <c r="O127" s="15"/>
      <c r="P127" s="15"/>
      <c r="Q127" s="15"/>
    </row>
    <row r="128" spans="1:17" s="6" customFormat="1" ht="15" customHeight="1">
      <c r="A128" s="15">
        <v>49.1</v>
      </c>
      <c r="B128" s="15">
        <v>1.49999999999999</v>
      </c>
      <c r="C128" s="15">
        <f t="shared" si="4"/>
        <v>1.4999752703870446</v>
      </c>
      <c r="D128" s="189">
        <f t="shared" si="3"/>
        <v>-1.6486408630278612E-3</v>
      </c>
      <c r="E128" s="15">
        <f t="shared" si="5"/>
        <v>736.5</v>
      </c>
      <c r="F128" s="15"/>
      <c r="G128" s="15"/>
      <c r="H128" s="15"/>
      <c r="I128" s="15"/>
      <c r="J128" s="15"/>
      <c r="K128" s="15"/>
      <c r="L128" s="15"/>
      <c r="M128" s="15"/>
      <c r="N128" s="15"/>
      <c r="O128" s="15"/>
      <c r="P128" s="15"/>
      <c r="Q128" s="15"/>
    </row>
    <row r="129" spans="1:17" s="6" customFormat="1" ht="15" customHeight="1">
      <c r="A129" s="15">
        <v>49.53</v>
      </c>
      <c r="B129" s="15">
        <v>1.5049999999999899</v>
      </c>
      <c r="C129" s="15">
        <f t="shared" si="4"/>
        <v>1.5050285123515632</v>
      </c>
      <c r="D129" s="189">
        <f t="shared" si="3"/>
        <v>1.8945084101864951E-3</v>
      </c>
      <c r="E129" s="15">
        <f t="shared" si="5"/>
        <v>745.43</v>
      </c>
      <c r="F129" s="15"/>
      <c r="G129" s="15"/>
      <c r="H129" s="15"/>
      <c r="I129" s="15"/>
      <c r="J129" s="15"/>
      <c r="K129" s="15"/>
      <c r="L129" s="15"/>
      <c r="M129" s="15"/>
      <c r="N129" s="15"/>
      <c r="O129" s="15"/>
      <c r="P129" s="15"/>
      <c r="Q129" s="15"/>
    </row>
    <row r="130" spans="1:17" s="6" customFormat="1" ht="15" customHeight="1">
      <c r="A130" s="15">
        <v>49.95</v>
      </c>
      <c r="B130" s="15">
        <v>1.50999999999999</v>
      </c>
      <c r="C130" s="15">
        <f t="shared" si="4"/>
        <v>1.5099758118217725</v>
      </c>
      <c r="D130" s="189">
        <f t="shared" si="3"/>
        <v>-1.6018661071176845E-3</v>
      </c>
      <c r="E130" s="15">
        <f t="shared" si="5"/>
        <v>754.24</v>
      </c>
      <c r="F130" s="15"/>
      <c r="G130" s="15"/>
      <c r="H130" s="15"/>
      <c r="I130" s="15"/>
      <c r="J130" s="15"/>
      <c r="K130" s="15"/>
      <c r="L130" s="15"/>
      <c r="M130" s="15"/>
      <c r="N130" s="15"/>
      <c r="O130" s="15"/>
      <c r="P130" s="15"/>
      <c r="Q130" s="15"/>
    </row>
    <row r="131" spans="1:17" s="6" customFormat="1" ht="15" customHeight="1">
      <c r="A131" s="15">
        <v>50.38</v>
      </c>
      <c r="B131" s="15">
        <v>1.5149999999999899</v>
      </c>
      <c r="C131" s="15">
        <f t="shared" si="4"/>
        <v>1.5150527178537503</v>
      </c>
      <c r="D131" s="189">
        <f t="shared" si="3"/>
        <v>3.4797263208168963E-3</v>
      </c>
      <c r="E131" s="15">
        <f t="shared" si="5"/>
        <v>763.26</v>
      </c>
      <c r="F131" s="15"/>
      <c r="G131" s="15"/>
      <c r="H131" s="15"/>
      <c r="I131" s="15"/>
      <c r="J131" s="15"/>
      <c r="K131" s="15"/>
      <c r="L131" s="15"/>
      <c r="M131" s="15"/>
      <c r="N131" s="15"/>
      <c r="O131" s="15"/>
      <c r="P131" s="15"/>
      <c r="Q131" s="15"/>
    </row>
    <row r="132" spans="1:17" s="6" customFormat="1" ht="15" customHeight="1">
      <c r="A132" s="15">
        <v>50.8</v>
      </c>
      <c r="B132" s="15">
        <v>1.51999999999999</v>
      </c>
      <c r="C132" s="15">
        <f t="shared" si="4"/>
        <v>1.5200230585957897</v>
      </c>
      <c r="D132" s="189">
        <f t="shared" si="3"/>
        <v>1.517012881556068E-3</v>
      </c>
      <c r="E132" s="15">
        <f t="shared" si="5"/>
        <v>772.16</v>
      </c>
      <c r="F132" s="15"/>
      <c r="G132" s="15"/>
      <c r="H132" s="15"/>
      <c r="I132" s="15"/>
      <c r="J132" s="15"/>
      <c r="K132" s="15"/>
      <c r="L132" s="15"/>
      <c r="M132" s="15"/>
      <c r="N132" s="15"/>
      <c r="O132" s="15"/>
      <c r="P132" s="15"/>
      <c r="Q132" s="15"/>
    </row>
    <row r="133" spans="1:17" s="6" customFormat="1" ht="15" customHeight="1">
      <c r="A133" s="15">
        <v>51.22</v>
      </c>
      <c r="B133" s="15">
        <v>1.5249999999999899</v>
      </c>
      <c r="C133" s="15">
        <f t="shared" si="4"/>
        <v>1.5250047289072104</v>
      </c>
      <c r="D133" s="189">
        <f t="shared" si="3"/>
        <v>3.1009227675244858E-4</v>
      </c>
      <c r="E133" s="15">
        <f t="shared" si="5"/>
        <v>781.1</v>
      </c>
      <c r="F133" s="15"/>
      <c r="G133" s="15"/>
      <c r="H133" s="15"/>
      <c r="I133" s="15"/>
      <c r="J133" s="15"/>
      <c r="K133" s="15"/>
      <c r="L133" s="15"/>
      <c r="M133" s="15"/>
      <c r="N133" s="15"/>
      <c r="O133" s="15"/>
      <c r="P133" s="15"/>
      <c r="Q133" s="15"/>
    </row>
    <row r="134" spans="1:17" s="6" customFormat="1" ht="15" customHeight="1">
      <c r="A134" s="15">
        <v>51.64</v>
      </c>
      <c r="B134" s="15">
        <v>1.52999999999999</v>
      </c>
      <c r="C134" s="15">
        <f t="shared" si="4"/>
        <v>1.5299976905627946</v>
      </c>
      <c r="D134" s="189">
        <f t="shared" si="3"/>
        <v>-1.5094360754772367E-4</v>
      </c>
      <c r="E134" s="15">
        <f t="shared" si="5"/>
        <v>790.09</v>
      </c>
      <c r="F134" s="15"/>
      <c r="G134" s="15"/>
      <c r="H134" s="15"/>
      <c r="I134" s="15"/>
      <c r="J134" s="15"/>
      <c r="K134" s="15"/>
      <c r="L134" s="15"/>
      <c r="M134" s="15"/>
      <c r="N134" s="15"/>
      <c r="O134" s="15"/>
      <c r="P134" s="15"/>
      <c r="Q134" s="15"/>
    </row>
    <row r="135" spans="1:17" s="6" customFormat="1" ht="15" customHeight="1">
      <c r="A135" s="15">
        <v>52.05</v>
      </c>
      <c r="B135" s="15">
        <v>1.5349999999999899</v>
      </c>
      <c r="C135" s="15">
        <f t="shared" si="4"/>
        <v>1.5348826258437258</v>
      </c>
      <c r="D135" s="189">
        <f t="shared" si="3"/>
        <v>-7.6465248380532215E-3</v>
      </c>
      <c r="E135" s="15">
        <f t="shared" si="5"/>
        <v>798.97</v>
      </c>
      <c r="F135" s="15"/>
      <c r="G135" s="15"/>
      <c r="H135" s="15"/>
      <c r="I135" s="15"/>
      <c r="J135" s="15"/>
      <c r="K135" s="15"/>
      <c r="L135" s="15"/>
      <c r="M135" s="15"/>
      <c r="N135" s="15"/>
      <c r="O135" s="15"/>
      <c r="P135" s="15"/>
      <c r="Q135" s="15"/>
    </row>
    <row r="136" spans="1:17" s="6" customFormat="1" ht="15" customHeight="1">
      <c r="A136" s="15"/>
      <c r="B136" s="15"/>
      <c r="C136" s="15"/>
      <c r="D136" s="15"/>
      <c r="E136" s="15"/>
      <c r="F136" s="15"/>
      <c r="G136" s="15"/>
      <c r="H136" s="15"/>
      <c r="I136" s="15"/>
      <c r="J136" s="15"/>
      <c r="K136" s="15"/>
      <c r="L136" s="15"/>
      <c r="M136" s="15"/>
      <c r="N136" s="15"/>
      <c r="O136" s="15"/>
      <c r="P136" s="15"/>
      <c r="Q136" s="15"/>
    </row>
    <row r="137" spans="1:17" s="6" customFormat="1" ht="15" customHeight="1">
      <c r="A137" s="15"/>
      <c r="B137" s="15"/>
      <c r="C137" s="15"/>
      <c r="D137" s="15"/>
      <c r="E137" s="15"/>
      <c r="F137" s="15"/>
      <c r="G137" s="15"/>
      <c r="H137" s="15"/>
      <c r="I137" s="15"/>
      <c r="J137" s="15"/>
      <c r="K137" s="15"/>
      <c r="L137" s="15"/>
      <c r="M137" s="15"/>
      <c r="N137" s="15"/>
      <c r="O137" s="15"/>
      <c r="P137" s="15"/>
      <c r="Q137" s="15"/>
    </row>
    <row r="138" spans="1:17" s="6" customFormat="1" ht="15" customHeight="1">
      <c r="A138" s="15"/>
      <c r="B138" s="15"/>
      <c r="C138" s="15"/>
      <c r="D138" s="15"/>
      <c r="E138" s="15"/>
      <c r="F138" s="15"/>
      <c r="G138" s="15"/>
      <c r="H138" s="15"/>
      <c r="I138" s="15"/>
      <c r="J138" s="15"/>
      <c r="K138" s="15"/>
      <c r="L138" s="15"/>
      <c r="M138" s="15"/>
      <c r="N138" s="15"/>
      <c r="O138" s="15"/>
      <c r="P138" s="15"/>
      <c r="Q138" s="15"/>
    </row>
    <row r="139" spans="1:17" s="6" customFormat="1" ht="15" customHeight="1">
      <c r="A139" s="15"/>
      <c r="B139" s="15"/>
      <c r="C139" s="15"/>
      <c r="D139" s="15"/>
      <c r="E139" s="15"/>
      <c r="F139" s="15"/>
      <c r="G139" s="15"/>
      <c r="H139" s="15"/>
      <c r="I139" s="15"/>
      <c r="J139" s="15"/>
      <c r="K139" s="15"/>
      <c r="L139" s="15"/>
      <c r="M139" s="15"/>
      <c r="N139" s="15"/>
      <c r="O139" s="15"/>
      <c r="P139" s="15"/>
      <c r="Q139" s="15"/>
    </row>
    <row r="140" spans="1:17" s="6" customFormat="1" ht="15" customHeight="1">
      <c r="A140" s="15"/>
      <c r="B140" s="15"/>
      <c r="C140" s="15"/>
      <c r="D140" s="15"/>
      <c r="E140" s="15"/>
      <c r="F140" s="15"/>
      <c r="G140" s="15"/>
      <c r="H140" s="15"/>
      <c r="I140" s="15"/>
      <c r="J140" s="15"/>
      <c r="K140" s="15"/>
      <c r="L140" s="15"/>
      <c r="M140" s="15"/>
      <c r="N140" s="15"/>
      <c r="O140" s="15"/>
      <c r="P140" s="15"/>
      <c r="Q140" s="15"/>
    </row>
    <row r="141" spans="1:17" s="6" customFormat="1" ht="15" customHeight="1">
      <c r="A141" s="15"/>
      <c r="B141" s="15"/>
      <c r="C141" s="15"/>
      <c r="D141" s="15"/>
      <c r="E141" s="15"/>
      <c r="F141" s="15"/>
      <c r="G141" s="15"/>
      <c r="H141" s="15"/>
      <c r="I141" s="15"/>
      <c r="J141" s="15"/>
      <c r="K141" s="15"/>
      <c r="L141" s="15"/>
      <c r="M141" s="15"/>
      <c r="N141" s="15"/>
      <c r="O141" s="15"/>
      <c r="P141" s="15"/>
      <c r="Q141" s="15"/>
    </row>
    <row r="142" spans="1:17" s="6" customFormat="1" ht="15" customHeight="1">
      <c r="A142" s="15"/>
      <c r="B142" s="15"/>
      <c r="C142" s="15"/>
      <c r="D142" s="15"/>
      <c r="E142" s="15"/>
      <c r="F142" s="15"/>
      <c r="G142" s="15"/>
      <c r="H142" s="15"/>
      <c r="I142" s="15"/>
      <c r="J142" s="15"/>
      <c r="K142" s="15"/>
      <c r="L142" s="15"/>
      <c r="M142" s="15"/>
      <c r="N142" s="15"/>
      <c r="O142" s="15"/>
      <c r="P142" s="15"/>
      <c r="Q142" s="15"/>
    </row>
    <row r="143" spans="1:17" s="6" customFormat="1" ht="15" customHeight="1">
      <c r="A143" s="15"/>
      <c r="B143" s="15"/>
      <c r="C143" s="15"/>
      <c r="D143" s="15"/>
      <c r="E143" s="15"/>
      <c r="F143" s="15"/>
      <c r="G143" s="15"/>
      <c r="H143" s="15"/>
      <c r="I143" s="15"/>
      <c r="J143" s="15"/>
      <c r="K143" s="15"/>
      <c r="L143" s="15"/>
      <c r="M143" s="15"/>
      <c r="N143" s="15"/>
      <c r="O143" s="15"/>
      <c r="P143" s="15"/>
      <c r="Q143" s="15"/>
    </row>
    <row r="144" spans="1:17" s="6" customFormat="1" ht="15" customHeight="1">
      <c r="A144" s="15"/>
      <c r="B144" s="15"/>
      <c r="C144" s="15"/>
      <c r="D144" s="15"/>
      <c r="E144" s="15"/>
      <c r="F144" s="15"/>
      <c r="G144" s="15"/>
      <c r="H144" s="15"/>
      <c r="I144" s="15"/>
      <c r="J144" s="15"/>
      <c r="K144" s="15"/>
      <c r="L144" s="15"/>
      <c r="M144" s="15"/>
      <c r="N144" s="15"/>
      <c r="O144" s="15"/>
      <c r="P144" s="15"/>
      <c r="Q144" s="15"/>
    </row>
    <row r="145" spans="1:17" s="6" customFormat="1" ht="15" customHeight="1">
      <c r="A145" s="15"/>
      <c r="B145" s="15"/>
      <c r="C145" s="15"/>
      <c r="D145" s="15"/>
      <c r="E145" s="15"/>
      <c r="F145" s="15"/>
      <c r="G145" s="15"/>
      <c r="H145" s="15"/>
      <c r="I145" s="15"/>
      <c r="J145" s="15"/>
      <c r="K145" s="15"/>
      <c r="L145" s="15"/>
      <c r="M145" s="15"/>
      <c r="N145" s="15"/>
      <c r="O145" s="15"/>
      <c r="P145" s="15"/>
      <c r="Q145" s="15"/>
    </row>
    <row r="146" spans="1:17" s="6" customFormat="1" ht="15" customHeight="1">
      <c r="A146" s="15"/>
      <c r="B146" s="15"/>
      <c r="C146" s="15"/>
      <c r="D146" s="15"/>
      <c r="E146" s="15"/>
      <c r="F146" s="15"/>
      <c r="G146" s="15"/>
      <c r="H146" s="15"/>
      <c r="I146" s="15"/>
      <c r="J146" s="15"/>
      <c r="K146" s="15"/>
      <c r="L146" s="15"/>
      <c r="M146" s="15"/>
      <c r="N146" s="15"/>
      <c r="O146" s="15"/>
      <c r="P146" s="15"/>
      <c r="Q146" s="15"/>
    </row>
    <row r="147" spans="1:17" s="6" customFormat="1" ht="15" customHeight="1">
      <c r="A147" s="15"/>
      <c r="B147" s="15"/>
      <c r="C147" s="15"/>
      <c r="D147" s="15"/>
      <c r="E147" s="15"/>
      <c r="F147" s="15"/>
      <c r="G147" s="15"/>
      <c r="H147" s="15"/>
      <c r="I147" s="15"/>
      <c r="J147" s="15"/>
      <c r="K147" s="15"/>
      <c r="L147" s="15"/>
      <c r="M147" s="15"/>
      <c r="N147" s="15"/>
      <c r="O147" s="15"/>
      <c r="P147" s="15"/>
      <c r="Q147" s="15"/>
    </row>
    <row r="148" spans="1:17" s="6" customFormat="1" ht="15" customHeight="1">
      <c r="A148" s="15"/>
      <c r="B148" s="15"/>
      <c r="C148" s="15"/>
      <c r="D148" s="15"/>
      <c r="E148" s="15"/>
      <c r="F148" s="15"/>
      <c r="G148" s="15"/>
      <c r="H148" s="15"/>
      <c r="I148" s="15"/>
      <c r="J148" s="15"/>
      <c r="K148" s="15"/>
      <c r="L148" s="15"/>
      <c r="M148" s="15"/>
      <c r="N148" s="15"/>
      <c r="O148" s="15"/>
      <c r="P148" s="15"/>
      <c r="Q148" s="15"/>
    </row>
    <row r="149" spans="1:17" s="6" customFormat="1" ht="15" customHeight="1">
      <c r="A149" s="15"/>
      <c r="B149" s="15"/>
      <c r="C149" s="15"/>
      <c r="D149" s="15"/>
      <c r="E149" s="15"/>
      <c r="F149" s="15"/>
      <c r="G149" s="15"/>
      <c r="H149" s="15"/>
      <c r="I149" s="15"/>
      <c r="J149" s="15"/>
      <c r="K149" s="15"/>
      <c r="L149" s="15"/>
      <c r="M149" s="15"/>
      <c r="N149" s="15"/>
      <c r="O149" s="15"/>
      <c r="P149" s="15"/>
      <c r="Q149" s="15"/>
    </row>
    <row r="150" spans="1:17" s="6" customFormat="1" ht="15" customHeight="1">
      <c r="A150" s="15"/>
      <c r="B150" s="15"/>
      <c r="C150" s="15"/>
      <c r="D150" s="15"/>
      <c r="E150" s="15"/>
      <c r="F150" s="15"/>
      <c r="G150" s="15"/>
      <c r="H150" s="15"/>
      <c r="I150" s="15"/>
      <c r="J150" s="15"/>
      <c r="K150" s="15"/>
      <c r="L150" s="15"/>
      <c r="M150" s="15"/>
      <c r="N150" s="15"/>
      <c r="O150" s="15"/>
      <c r="P150" s="15"/>
      <c r="Q150" s="15"/>
    </row>
    <row r="151" spans="1:17" s="6" customFormat="1" ht="15" customHeight="1">
      <c r="A151" s="15"/>
      <c r="B151" s="15"/>
      <c r="C151" s="15"/>
      <c r="D151" s="15"/>
      <c r="E151" s="15"/>
      <c r="F151" s="15"/>
      <c r="G151" s="15"/>
      <c r="H151" s="15"/>
      <c r="I151" s="15"/>
      <c r="J151" s="15"/>
      <c r="K151" s="15"/>
      <c r="L151" s="15"/>
      <c r="M151" s="15"/>
      <c r="N151" s="15"/>
      <c r="O151" s="15"/>
      <c r="P151" s="15"/>
      <c r="Q151" s="15"/>
    </row>
    <row r="152" spans="1:17" s="6" customFormat="1" ht="15" customHeight="1">
      <c r="A152" s="15"/>
      <c r="B152" s="15"/>
      <c r="C152" s="15"/>
      <c r="D152" s="15"/>
      <c r="E152" s="15"/>
      <c r="F152" s="15"/>
      <c r="G152" s="15"/>
      <c r="H152" s="15"/>
      <c r="I152" s="15"/>
      <c r="J152" s="15"/>
      <c r="K152" s="15"/>
      <c r="L152" s="15"/>
      <c r="M152" s="15"/>
      <c r="N152" s="15"/>
      <c r="O152" s="15"/>
      <c r="P152" s="15"/>
      <c r="Q152" s="15"/>
    </row>
    <row r="153" spans="1:17" s="6" customFormat="1" ht="15" customHeight="1">
      <c r="A153" s="15"/>
      <c r="B153" s="15"/>
      <c r="C153" s="15"/>
      <c r="D153" s="15"/>
      <c r="E153" s="15"/>
      <c r="F153" s="15"/>
      <c r="G153" s="15"/>
      <c r="H153" s="15"/>
      <c r="I153" s="15"/>
      <c r="J153" s="15"/>
      <c r="K153" s="15"/>
      <c r="L153" s="15"/>
      <c r="M153" s="15"/>
      <c r="N153" s="15"/>
      <c r="O153" s="15"/>
      <c r="P153" s="15"/>
      <c r="Q153" s="15"/>
    </row>
    <row r="154" spans="1:17" s="6" customFormat="1" ht="15" customHeight="1">
      <c r="A154" s="15"/>
      <c r="B154" s="15"/>
      <c r="C154" s="15"/>
      <c r="D154" s="15"/>
      <c r="E154" s="15"/>
      <c r="F154" s="15"/>
      <c r="G154" s="15"/>
      <c r="H154" s="15"/>
      <c r="I154" s="15"/>
      <c r="J154" s="15"/>
      <c r="K154" s="15"/>
      <c r="L154" s="15"/>
      <c r="M154" s="15"/>
      <c r="N154" s="15"/>
      <c r="O154" s="15"/>
      <c r="P154" s="15"/>
      <c r="Q154" s="15"/>
    </row>
    <row r="155" spans="1:17" s="6" customFormat="1" ht="15" customHeight="1">
      <c r="A155" s="15"/>
      <c r="B155" s="15"/>
      <c r="C155" s="15"/>
      <c r="D155" s="15"/>
      <c r="E155" s="15"/>
      <c r="F155" s="15"/>
      <c r="G155" s="15"/>
      <c r="H155" s="15"/>
      <c r="I155" s="15"/>
      <c r="J155" s="15"/>
      <c r="K155" s="15"/>
      <c r="L155" s="15"/>
      <c r="M155" s="15"/>
      <c r="N155" s="15"/>
      <c r="O155" s="15"/>
      <c r="P155" s="15"/>
      <c r="Q155" s="15"/>
    </row>
    <row r="156" spans="1:17" s="6" customFormat="1" ht="15" customHeight="1">
      <c r="A156" s="15"/>
      <c r="B156" s="15"/>
      <c r="C156" s="15"/>
      <c r="D156" s="15"/>
      <c r="E156" s="15"/>
      <c r="F156" s="15"/>
      <c r="G156" s="15"/>
      <c r="H156" s="15"/>
      <c r="I156" s="15"/>
      <c r="J156" s="15"/>
      <c r="K156" s="15"/>
      <c r="L156" s="15"/>
      <c r="M156" s="15"/>
      <c r="N156" s="15"/>
      <c r="O156" s="15"/>
      <c r="P156" s="15"/>
      <c r="Q156" s="15"/>
    </row>
    <row r="157" spans="1:17" s="6" customFormat="1" ht="15" customHeight="1">
      <c r="A157" s="15"/>
      <c r="B157" s="15"/>
      <c r="C157" s="15"/>
      <c r="D157" s="15"/>
      <c r="E157" s="15"/>
      <c r="F157" s="15"/>
      <c r="G157" s="15"/>
      <c r="H157" s="15"/>
      <c r="I157" s="15"/>
      <c r="J157" s="15"/>
      <c r="K157" s="15"/>
      <c r="L157" s="15"/>
      <c r="M157" s="15"/>
      <c r="N157" s="15"/>
      <c r="O157" s="15"/>
      <c r="P157" s="15"/>
      <c r="Q157" s="15"/>
    </row>
    <row r="158" spans="1:17" s="6" customFormat="1" ht="15" customHeight="1">
      <c r="A158" s="15"/>
      <c r="B158" s="15"/>
      <c r="C158" s="15"/>
      <c r="D158" s="15"/>
      <c r="E158" s="15"/>
      <c r="F158" s="15"/>
      <c r="G158" s="15"/>
      <c r="H158" s="15"/>
      <c r="I158" s="15"/>
      <c r="J158" s="15"/>
      <c r="K158" s="15"/>
      <c r="L158" s="15"/>
      <c r="M158" s="15"/>
      <c r="N158" s="15"/>
      <c r="O158" s="15"/>
      <c r="P158" s="15"/>
      <c r="Q158" s="15"/>
    </row>
    <row r="159" spans="1:17" s="6" customFormat="1" ht="15" customHeight="1">
      <c r="A159" s="15"/>
      <c r="B159" s="15"/>
      <c r="C159" s="15"/>
      <c r="D159" s="15"/>
      <c r="E159" s="15"/>
      <c r="F159" s="15"/>
      <c r="G159" s="15"/>
      <c r="H159" s="15"/>
      <c r="I159" s="15"/>
      <c r="J159" s="15"/>
      <c r="K159" s="15"/>
      <c r="L159" s="15"/>
      <c r="M159" s="15"/>
      <c r="N159" s="15"/>
      <c r="O159" s="15"/>
      <c r="P159" s="15"/>
      <c r="Q159" s="15"/>
    </row>
    <row r="160" spans="1:17" s="6" customFormat="1" ht="15" customHeight="1">
      <c r="A160" s="15"/>
      <c r="B160" s="15"/>
      <c r="C160" s="15"/>
      <c r="D160" s="15"/>
      <c r="E160" s="15"/>
      <c r="F160" s="15"/>
      <c r="G160" s="15"/>
      <c r="H160" s="15"/>
      <c r="I160" s="15"/>
      <c r="J160" s="15"/>
      <c r="K160" s="15"/>
      <c r="L160" s="15"/>
      <c r="M160" s="15"/>
      <c r="N160" s="15"/>
      <c r="O160" s="15"/>
      <c r="P160" s="15"/>
      <c r="Q160" s="15"/>
    </row>
    <row r="161" spans="1:17" s="6" customFormat="1" ht="15" customHeight="1">
      <c r="A161" s="15"/>
      <c r="B161" s="15"/>
      <c r="C161" s="15"/>
      <c r="D161" s="15"/>
      <c r="E161" s="15"/>
      <c r="F161" s="15"/>
      <c r="G161" s="15"/>
      <c r="H161" s="15"/>
      <c r="I161" s="15"/>
      <c r="J161" s="15"/>
      <c r="K161" s="15"/>
      <c r="L161" s="15"/>
      <c r="M161" s="15"/>
      <c r="N161" s="15"/>
      <c r="O161" s="15"/>
      <c r="P161" s="15"/>
      <c r="Q161" s="15"/>
    </row>
    <row r="162" spans="1:17" s="6" customFormat="1" ht="15" customHeight="1">
      <c r="A162" s="15"/>
      <c r="B162" s="15"/>
      <c r="C162" s="15"/>
      <c r="D162" s="15"/>
      <c r="E162" s="15"/>
      <c r="F162" s="15"/>
      <c r="G162" s="15"/>
      <c r="H162" s="15"/>
      <c r="I162" s="15"/>
      <c r="J162" s="15"/>
      <c r="K162" s="15"/>
      <c r="L162" s="15"/>
      <c r="M162" s="15"/>
      <c r="N162" s="15"/>
      <c r="O162" s="15"/>
      <c r="P162" s="15"/>
      <c r="Q162" s="15"/>
    </row>
    <row r="163" spans="1:17" s="6" customFormat="1" ht="15" customHeight="1">
      <c r="A163" s="15"/>
      <c r="B163" s="15"/>
      <c r="C163" s="15"/>
      <c r="D163" s="15"/>
      <c r="E163" s="15"/>
      <c r="F163" s="15"/>
      <c r="G163" s="15"/>
      <c r="H163" s="15"/>
      <c r="I163" s="15"/>
      <c r="J163" s="15"/>
      <c r="K163" s="15"/>
      <c r="L163" s="15"/>
      <c r="M163" s="15"/>
      <c r="N163" s="15"/>
      <c r="O163" s="15"/>
      <c r="P163" s="15"/>
      <c r="Q163" s="15"/>
    </row>
    <row r="164" spans="1:17" s="6" customFormat="1" ht="15" customHeight="1">
      <c r="A164" s="15"/>
      <c r="B164" s="15"/>
      <c r="C164" s="15"/>
      <c r="D164" s="15"/>
      <c r="E164" s="15"/>
      <c r="F164" s="15"/>
      <c r="G164" s="15"/>
      <c r="H164" s="15"/>
      <c r="I164" s="15"/>
      <c r="J164" s="15"/>
      <c r="K164" s="15"/>
      <c r="L164" s="15"/>
      <c r="M164" s="15"/>
      <c r="N164" s="15"/>
      <c r="O164" s="15"/>
      <c r="P164" s="15"/>
      <c r="Q164" s="15"/>
    </row>
    <row r="165" spans="1:17" s="6" customFormat="1" ht="15" customHeight="1">
      <c r="A165" s="15"/>
      <c r="B165" s="15"/>
      <c r="C165" s="15"/>
      <c r="D165" s="15"/>
      <c r="E165" s="15"/>
      <c r="F165" s="15"/>
      <c r="G165" s="15"/>
      <c r="H165" s="15"/>
      <c r="I165" s="15"/>
      <c r="J165" s="15"/>
      <c r="K165" s="15"/>
      <c r="L165" s="15"/>
      <c r="M165" s="15"/>
      <c r="N165" s="15"/>
      <c r="O165" s="15"/>
      <c r="P165" s="15"/>
      <c r="Q165" s="15"/>
    </row>
    <row r="166" spans="1:17" s="6" customFormat="1" ht="15" customHeight="1">
      <c r="A166" s="15"/>
      <c r="B166" s="15"/>
      <c r="C166" s="15"/>
      <c r="D166" s="15"/>
      <c r="E166" s="15"/>
      <c r="F166" s="15"/>
      <c r="G166" s="15"/>
      <c r="H166" s="15"/>
      <c r="I166" s="15"/>
      <c r="J166" s="15"/>
      <c r="K166" s="15"/>
      <c r="L166" s="15"/>
      <c r="M166" s="15"/>
      <c r="N166" s="15"/>
      <c r="O166" s="15"/>
      <c r="P166" s="15"/>
      <c r="Q166" s="15"/>
    </row>
    <row r="167" spans="1:17" s="6" customFormat="1" ht="15" customHeight="1">
      <c r="A167" s="15"/>
      <c r="B167" s="15"/>
      <c r="C167" s="15"/>
      <c r="D167" s="15"/>
      <c r="E167" s="15"/>
      <c r="F167" s="15"/>
      <c r="G167" s="15"/>
      <c r="H167" s="15"/>
      <c r="I167" s="15"/>
      <c r="J167" s="15"/>
      <c r="K167" s="15"/>
      <c r="L167" s="15"/>
      <c r="M167" s="15"/>
      <c r="N167" s="15"/>
      <c r="O167" s="15"/>
      <c r="P167" s="15"/>
      <c r="Q167" s="15"/>
    </row>
    <row r="168" spans="1:17" s="6" customFormat="1" ht="15" customHeight="1">
      <c r="A168" s="15"/>
      <c r="B168" s="15"/>
      <c r="C168" s="15"/>
      <c r="D168" s="15"/>
      <c r="E168" s="15"/>
      <c r="F168" s="15"/>
      <c r="G168" s="15"/>
      <c r="H168" s="15"/>
      <c r="I168" s="15"/>
      <c r="J168" s="15"/>
      <c r="K168" s="15"/>
      <c r="L168" s="15"/>
      <c r="M168" s="15"/>
      <c r="N168" s="15"/>
      <c r="O168" s="15"/>
      <c r="P168" s="15"/>
      <c r="Q168" s="15"/>
    </row>
    <row r="169" spans="1:17" s="6" customFormat="1" ht="15" customHeight="1">
      <c r="A169" s="15"/>
      <c r="B169" s="15"/>
      <c r="C169" s="15"/>
      <c r="D169" s="15"/>
      <c r="E169" s="15"/>
      <c r="F169" s="15"/>
      <c r="G169" s="15"/>
      <c r="H169" s="15"/>
      <c r="I169" s="15"/>
      <c r="J169" s="15"/>
      <c r="K169" s="15"/>
      <c r="L169" s="15"/>
      <c r="M169" s="15"/>
      <c r="N169" s="15"/>
      <c r="O169" s="15"/>
      <c r="P169" s="15"/>
      <c r="Q169" s="15"/>
    </row>
    <row r="170" spans="1:17" s="6" customFormat="1" ht="15" customHeight="1">
      <c r="A170" s="15"/>
      <c r="B170" s="15"/>
      <c r="C170" s="15"/>
      <c r="D170" s="15"/>
      <c r="E170" s="15"/>
      <c r="F170" s="15"/>
      <c r="G170" s="15"/>
      <c r="H170" s="15"/>
      <c r="I170" s="15"/>
      <c r="J170" s="15"/>
      <c r="K170" s="15"/>
      <c r="L170" s="15"/>
      <c r="M170" s="15"/>
      <c r="N170" s="15"/>
      <c r="O170" s="15"/>
      <c r="P170" s="15"/>
      <c r="Q170" s="15"/>
    </row>
    <row r="171" spans="1:17" s="6" customFormat="1" ht="15" customHeight="1">
      <c r="A171" s="15"/>
      <c r="B171" s="15"/>
      <c r="C171" s="15"/>
      <c r="D171" s="15"/>
      <c r="E171" s="15"/>
      <c r="F171" s="15"/>
      <c r="G171" s="15"/>
      <c r="H171" s="15"/>
      <c r="I171" s="15"/>
      <c r="J171" s="15"/>
      <c r="K171" s="15"/>
      <c r="L171" s="15"/>
      <c r="M171" s="15"/>
      <c r="N171" s="15"/>
      <c r="O171" s="15"/>
      <c r="P171" s="15"/>
      <c r="Q171" s="15"/>
    </row>
    <row r="172" spans="1:17" s="6" customFormat="1" ht="15" customHeight="1">
      <c r="A172" s="15"/>
      <c r="B172" s="15"/>
      <c r="C172" s="15"/>
      <c r="D172" s="15"/>
      <c r="E172" s="15"/>
      <c r="F172" s="15"/>
      <c r="G172" s="15"/>
      <c r="H172" s="15"/>
      <c r="I172" s="15"/>
      <c r="J172" s="15"/>
      <c r="K172" s="15"/>
      <c r="L172" s="15"/>
      <c r="M172" s="15"/>
      <c r="N172" s="15"/>
      <c r="O172" s="15"/>
      <c r="P172" s="15"/>
      <c r="Q172" s="15"/>
    </row>
    <row r="173" spans="1:17" s="6" customFormat="1" ht="15" customHeight="1">
      <c r="A173" s="15"/>
      <c r="B173" s="15"/>
      <c r="C173" s="15"/>
      <c r="D173" s="15"/>
      <c r="E173" s="15"/>
      <c r="F173" s="15"/>
      <c r="G173" s="15"/>
      <c r="H173" s="15"/>
      <c r="I173" s="15"/>
      <c r="J173" s="15"/>
      <c r="K173" s="15"/>
      <c r="L173" s="15"/>
      <c r="M173" s="15"/>
      <c r="N173" s="15"/>
      <c r="O173" s="15"/>
      <c r="P173" s="15"/>
      <c r="Q173" s="15"/>
    </row>
    <row r="174" spans="1:17" s="6" customFormat="1" ht="15" customHeight="1">
      <c r="A174" s="15"/>
      <c r="B174" s="15"/>
      <c r="C174" s="15"/>
      <c r="D174" s="15"/>
      <c r="E174" s="15"/>
      <c r="F174" s="15"/>
      <c r="G174" s="15"/>
      <c r="H174" s="15"/>
      <c r="I174" s="15"/>
      <c r="J174" s="15"/>
      <c r="K174" s="15"/>
      <c r="L174" s="15"/>
      <c r="M174" s="15"/>
      <c r="N174" s="15"/>
      <c r="O174" s="15"/>
      <c r="P174" s="15"/>
      <c r="Q174" s="15"/>
    </row>
    <row r="175" spans="1:17" ht="15" customHeight="1">
      <c r="A175" s="15"/>
    </row>
    <row r="176" spans="1:17" ht="15" customHeight="1"/>
    <row r="177" spans="1:17" ht="15" customHeight="1"/>
    <row r="178" spans="1:17" ht="15" customHeight="1"/>
    <row r="179" spans="1:17" ht="15" customHeight="1"/>
    <row r="180" spans="1:17" ht="15" customHeight="1"/>
    <row r="181" spans="1:17" ht="15" customHeight="1"/>
    <row r="182" spans="1:17" ht="15" customHeight="1"/>
    <row r="183" spans="1:17" ht="15" customHeight="1"/>
    <row r="184" spans="1:17" ht="15" customHeight="1"/>
    <row r="185" spans="1:17" ht="15" customHeight="1"/>
    <row r="186" spans="1:17" customFormat="1" ht="15" customHeight="1">
      <c r="A186" s="50"/>
      <c r="B186" s="50"/>
      <c r="C186" s="50"/>
      <c r="D186" s="50"/>
      <c r="E186" s="50"/>
      <c r="F186" s="50"/>
      <c r="G186" s="50"/>
      <c r="H186" s="50"/>
      <c r="I186" s="50"/>
      <c r="J186" s="50"/>
      <c r="K186" s="50"/>
      <c r="L186" s="50"/>
      <c r="M186" s="50"/>
      <c r="N186" s="50"/>
      <c r="O186" s="50"/>
      <c r="P186" s="50"/>
      <c r="Q186" s="50"/>
    </row>
    <row r="187" spans="1:17" customFormat="1" ht="15" customHeight="1">
      <c r="A187" s="50"/>
      <c r="B187" s="50"/>
      <c r="C187" s="50"/>
      <c r="D187" s="50"/>
      <c r="E187" s="50"/>
      <c r="F187" s="50"/>
      <c r="G187" s="50"/>
      <c r="H187" s="50"/>
      <c r="I187" s="50"/>
      <c r="J187" s="50"/>
      <c r="K187" s="50"/>
      <c r="L187" s="50"/>
      <c r="M187" s="50"/>
      <c r="N187" s="50"/>
      <c r="O187" s="50"/>
      <c r="P187" s="50"/>
      <c r="Q187" s="50"/>
    </row>
    <row r="188" spans="1:17" customFormat="1" ht="15" customHeight="1">
      <c r="A188" s="50"/>
      <c r="B188" s="50"/>
      <c r="C188" s="50"/>
      <c r="D188" s="50"/>
      <c r="E188" s="50"/>
      <c r="F188" s="50"/>
      <c r="G188" s="50"/>
      <c r="H188" s="50"/>
      <c r="I188" s="50"/>
      <c r="J188" s="50"/>
      <c r="K188" s="50"/>
      <c r="L188" s="50"/>
      <c r="M188" s="50"/>
      <c r="N188" s="50"/>
      <c r="O188" s="50"/>
      <c r="P188" s="50"/>
      <c r="Q188" s="50"/>
    </row>
    <row r="189" spans="1:17" customFormat="1" ht="15" customHeight="1">
      <c r="A189" s="50"/>
      <c r="B189" s="50"/>
      <c r="C189" s="50"/>
      <c r="D189" s="50"/>
      <c r="E189" s="50"/>
      <c r="F189" s="50"/>
      <c r="G189" s="50"/>
      <c r="H189" s="50"/>
      <c r="I189" s="50"/>
      <c r="J189" s="50"/>
      <c r="K189" s="50"/>
      <c r="L189" s="50"/>
      <c r="M189" s="50"/>
      <c r="N189" s="50"/>
      <c r="O189" s="50"/>
      <c r="P189" s="50"/>
      <c r="Q189" s="50"/>
    </row>
    <row r="190" spans="1:17" customFormat="1" ht="15" customHeight="1">
      <c r="A190" s="50"/>
      <c r="B190" s="50"/>
      <c r="C190" s="50"/>
      <c r="D190" s="50"/>
      <c r="E190" s="50"/>
      <c r="F190" s="50"/>
      <c r="G190" s="50"/>
      <c r="H190" s="50"/>
      <c r="I190" s="50"/>
      <c r="J190" s="50"/>
      <c r="K190" s="50"/>
      <c r="L190" s="50"/>
      <c r="M190" s="50"/>
      <c r="N190" s="50"/>
      <c r="O190" s="50"/>
      <c r="P190" s="50"/>
      <c r="Q190" s="50"/>
    </row>
    <row r="191" spans="1:17" customFormat="1" ht="15" customHeight="1">
      <c r="A191" s="50"/>
      <c r="B191" s="50"/>
      <c r="C191" s="50"/>
      <c r="D191" s="50"/>
      <c r="E191" s="50"/>
      <c r="F191" s="50"/>
      <c r="G191" s="50"/>
      <c r="H191" s="50"/>
      <c r="I191" s="50"/>
      <c r="J191" s="50"/>
      <c r="K191" s="50"/>
      <c r="L191" s="50"/>
      <c r="M191" s="50"/>
      <c r="N191" s="50"/>
      <c r="O191" s="50"/>
      <c r="P191" s="50"/>
      <c r="Q191" s="50"/>
    </row>
    <row r="192" spans="1:17" customFormat="1" ht="15" customHeight="1">
      <c r="A192" s="50"/>
      <c r="B192" s="50"/>
      <c r="C192" s="50"/>
      <c r="D192" s="50"/>
      <c r="E192" s="50"/>
      <c r="F192" s="50"/>
      <c r="G192" s="50"/>
      <c r="H192" s="50"/>
      <c r="I192" s="50"/>
      <c r="J192" s="50"/>
      <c r="K192" s="50"/>
      <c r="L192" s="50"/>
      <c r="M192" s="50"/>
      <c r="N192" s="50"/>
      <c r="O192" s="50"/>
      <c r="P192" s="50"/>
      <c r="Q192" s="50"/>
    </row>
    <row r="193" spans="1:17" customFormat="1" ht="15" customHeight="1">
      <c r="A193" s="50"/>
      <c r="B193" s="50"/>
      <c r="C193" s="50"/>
      <c r="D193" s="50"/>
      <c r="E193" s="50"/>
      <c r="F193" s="50"/>
      <c r="G193" s="50"/>
      <c r="H193" s="50"/>
      <c r="I193" s="50"/>
      <c r="J193" s="50"/>
      <c r="K193" s="50"/>
      <c r="L193" s="50"/>
      <c r="M193" s="50"/>
      <c r="N193" s="50"/>
      <c r="O193" s="50"/>
      <c r="P193" s="50"/>
      <c r="Q193" s="50"/>
    </row>
    <row r="194" spans="1:17" customFormat="1" ht="15" customHeight="1">
      <c r="A194" s="50"/>
      <c r="B194" s="50"/>
      <c r="C194" s="50"/>
      <c r="D194" s="50"/>
      <c r="E194" s="50"/>
      <c r="F194" s="50"/>
      <c r="G194" s="50"/>
      <c r="H194" s="50"/>
      <c r="I194" s="50"/>
      <c r="J194" s="50"/>
      <c r="K194" s="50"/>
      <c r="L194" s="50"/>
      <c r="M194" s="50"/>
      <c r="N194" s="50"/>
      <c r="O194" s="50"/>
      <c r="P194" s="50"/>
      <c r="Q194" s="50"/>
    </row>
    <row r="195" spans="1:17" customFormat="1" ht="15" customHeight="1">
      <c r="A195" s="50"/>
      <c r="B195" s="50"/>
      <c r="C195" s="50"/>
      <c r="D195" s="50"/>
      <c r="E195" s="50"/>
      <c r="F195" s="50"/>
      <c r="G195" s="50"/>
      <c r="H195" s="50"/>
      <c r="I195" s="50"/>
      <c r="J195" s="50"/>
      <c r="K195" s="50"/>
      <c r="L195" s="50"/>
      <c r="M195" s="50"/>
      <c r="N195" s="50"/>
      <c r="O195" s="50"/>
      <c r="P195" s="50"/>
      <c r="Q195" s="50"/>
    </row>
    <row r="196" spans="1:17" customFormat="1" ht="15" customHeight="1">
      <c r="A196" s="50"/>
      <c r="B196" s="50"/>
      <c r="C196" s="50"/>
      <c r="D196" s="50"/>
      <c r="E196" s="50"/>
      <c r="F196" s="50"/>
      <c r="G196" s="50"/>
      <c r="H196" s="50"/>
      <c r="I196" s="50"/>
      <c r="J196" s="50"/>
      <c r="K196" s="50"/>
      <c r="L196" s="50"/>
      <c r="M196" s="50"/>
      <c r="N196" s="50"/>
      <c r="O196" s="50"/>
      <c r="P196" s="50"/>
      <c r="Q196" s="50"/>
    </row>
    <row r="197" spans="1:17" customFormat="1" ht="15" customHeight="1">
      <c r="A197" s="50"/>
      <c r="B197" s="50"/>
      <c r="C197" s="50"/>
      <c r="D197" s="50"/>
      <c r="E197" s="50"/>
      <c r="F197" s="50"/>
      <c r="G197" s="50"/>
      <c r="H197" s="50"/>
      <c r="I197" s="50"/>
      <c r="J197" s="50"/>
      <c r="K197" s="50"/>
      <c r="L197" s="50"/>
      <c r="M197" s="50"/>
      <c r="N197" s="50"/>
      <c r="O197" s="50"/>
      <c r="P197" s="50"/>
      <c r="Q197" s="50"/>
    </row>
    <row r="198" spans="1:17" customFormat="1" ht="15" customHeight="1">
      <c r="A198" s="50"/>
      <c r="B198" s="50"/>
      <c r="C198" s="50"/>
      <c r="D198" s="50"/>
      <c r="E198" s="50"/>
      <c r="F198" s="50"/>
      <c r="G198" s="50"/>
      <c r="H198" s="50"/>
      <c r="I198" s="50"/>
      <c r="J198" s="50"/>
      <c r="K198" s="50"/>
      <c r="L198" s="50"/>
      <c r="M198" s="50"/>
      <c r="N198" s="50"/>
      <c r="O198" s="50"/>
      <c r="P198" s="50"/>
      <c r="Q198" s="50"/>
    </row>
    <row r="199" spans="1:17" customFormat="1" ht="15" customHeight="1">
      <c r="A199" s="50"/>
      <c r="B199" s="50"/>
      <c r="C199" s="50"/>
      <c r="D199" s="50"/>
      <c r="E199" s="50"/>
      <c r="F199" s="50"/>
      <c r="G199" s="50"/>
      <c r="H199" s="50"/>
      <c r="I199" s="50"/>
      <c r="J199" s="50"/>
      <c r="K199" s="50"/>
      <c r="L199" s="50"/>
      <c r="M199" s="50"/>
      <c r="N199" s="50"/>
      <c r="O199" s="50"/>
      <c r="P199" s="50"/>
      <c r="Q199" s="50"/>
    </row>
    <row r="200" spans="1:17" customFormat="1" ht="15" customHeight="1">
      <c r="A200" s="50"/>
      <c r="B200" s="50"/>
      <c r="C200" s="50"/>
      <c r="D200" s="50"/>
      <c r="E200" s="50"/>
      <c r="F200" s="50"/>
      <c r="G200" s="50"/>
      <c r="H200" s="50"/>
      <c r="I200" s="50"/>
      <c r="J200" s="50"/>
      <c r="K200" s="50"/>
      <c r="L200" s="50"/>
      <c r="M200" s="50"/>
      <c r="N200" s="50"/>
      <c r="O200" s="50"/>
      <c r="P200" s="50"/>
      <c r="Q200" s="50"/>
    </row>
    <row r="201" spans="1:17" customFormat="1" ht="15" customHeight="1">
      <c r="A201" s="50"/>
      <c r="B201" s="50"/>
      <c r="C201" s="50"/>
      <c r="D201" s="50"/>
      <c r="E201" s="50"/>
      <c r="F201" s="50"/>
      <c r="G201" s="50"/>
      <c r="H201" s="50"/>
      <c r="I201" s="50"/>
      <c r="J201" s="50"/>
      <c r="K201" s="50"/>
      <c r="L201" s="50"/>
      <c r="M201" s="50"/>
      <c r="N201" s="50"/>
      <c r="O201" s="50"/>
      <c r="P201" s="50"/>
      <c r="Q201" s="50"/>
    </row>
    <row r="202" spans="1:17" customFormat="1" ht="15" customHeight="1">
      <c r="A202" s="50"/>
      <c r="B202" s="50"/>
      <c r="C202" s="50"/>
      <c r="D202" s="50"/>
      <c r="E202" s="50"/>
      <c r="F202" s="50"/>
      <c r="G202" s="50"/>
      <c r="H202" s="50"/>
      <c r="I202" s="50"/>
      <c r="J202" s="50"/>
      <c r="K202" s="50"/>
      <c r="L202" s="50"/>
      <c r="M202" s="50"/>
      <c r="N202" s="50"/>
      <c r="O202" s="50"/>
      <c r="P202" s="50"/>
      <c r="Q202" s="50"/>
    </row>
    <row r="203" spans="1:17" customFormat="1" ht="15" customHeight="1">
      <c r="A203" s="50"/>
      <c r="B203" s="50"/>
      <c r="C203" s="50"/>
      <c r="D203" s="50"/>
      <c r="E203" s="50"/>
      <c r="F203" s="50"/>
      <c r="G203" s="50"/>
      <c r="H203" s="50"/>
      <c r="I203" s="50"/>
      <c r="J203" s="50"/>
      <c r="K203" s="50"/>
      <c r="L203" s="50"/>
      <c r="M203" s="50"/>
      <c r="N203" s="50"/>
      <c r="O203" s="50"/>
      <c r="P203" s="50"/>
      <c r="Q203" s="50"/>
    </row>
    <row r="204" spans="1:17" customFormat="1" ht="15" customHeight="1">
      <c r="A204" s="50"/>
      <c r="B204" s="50"/>
      <c r="C204" s="50"/>
      <c r="D204" s="50"/>
      <c r="E204" s="50"/>
      <c r="F204" s="50"/>
      <c r="G204" s="50"/>
      <c r="H204" s="50"/>
      <c r="I204" s="50"/>
      <c r="J204" s="50"/>
      <c r="K204" s="50"/>
      <c r="L204" s="50"/>
      <c r="M204" s="50"/>
      <c r="N204" s="50"/>
      <c r="O204" s="50"/>
      <c r="P204" s="50"/>
      <c r="Q204" s="50"/>
    </row>
    <row r="205" spans="1:17" customFormat="1" ht="15" customHeight="1">
      <c r="A205" s="50"/>
      <c r="B205" s="50"/>
      <c r="C205" s="50"/>
      <c r="D205" s="50"/>
      <c r="E205" s="50"/>
      <c r="F205" s="50"/>
      <c r="G205" s="50"/>
      <c r="H205" s="50"/>
      <c r="I205" s="50"/>
      <c r="J205" s="50"/>
      <c r="K205" s="50"/>
      <c r="L205" s="50"/>
      <c r="M205" s="50"/>
      <c r="N205" s="50"/>
      <c r="O205" s="50"/>
      <c r="P205" s="50"/>
      <c r="Q205" s="50"/>
    </row>
    <row r="206" spans="1:17" customFormat="1" ht="15" customHeight="1">
      <c r="A206" s="50"/>
      <c r="B206" s="50"/>
      <c r="C206" s="50"/>
      <c r="D206" s="50"/>
      <c r="E206" s="50"/>
      <c r="F206" s="50"/>
      <c r="G206" s="50"/>
      <c r="H206" s="50"/>
      <c r="I206" s="50"/>
      <c r="J206" s="50"/>
      <c r="K206" s="50"/>
      <c r="L206" s="50"/>
      <c r="M206" s="50"/>
      <c r="N206" s="50"/>
      <c r="O206" s="50"/>
      <c r="P206" s="50"/>
      <c r="Q206" s="50"/>
    </row>
    <row r="207" spans="1:17" customFormat="1" ht="15" customHeight="1">
      <c r="A207" s="50"/>
      <c r="B207" s="50"/>
      <c r="C207" s="50"/>
      <c r="D207" s="50"/>
      <c r="E207" s="50"/>
      <c r="F207" s="50"/>
      <c r="G207" s="50"/>
      <c r="H207" s="50"/>
      <c r="I207" s="50"/>
      <c r="J207" s="50"/>
      <c r="K207" s="50"/>
      <c r="L207" s="50"/>
      <c r="M207" s="50"/>
      <c r="N207" s="50"/>
      <c r="O207" s="50"/>
      <c r="P207" s="50"/>
      <c r="Q207" s="50"/>
    </row>
    <row r="208" spans="1:17" customFormat="1" ht="15" customHeight="1">
      <c r="A208" s="50"/>
      <c r="B208" s="50"/>
      <c r="C208" s="50"/>
      <c r="D208" s="50"/>
      <c r="E208" s="50"/>
      <c r="F208" s="50"/>
      <c r="G208" s="50"/>
      <c r="H208" s="50"/>
      <c r="I208" s="50"/>
      <c r="J208" s="50"/>
      <c r="K208" s="50"/>
      <c r="L208" s="50"/>
      <c r="M208" s="50"/>
      <c r="N208" s="50"/>
      <c r="O208" s="50"/>
      <c r="P208" s="50"/>
      <c r="Q208" s="50"/>
    </row>
    <row r="209" spans="1:17" customFormat="1" ht="15" customHeight="1">
      <c r="A209" s="50"/>
      <c r="B209" s="50"/>
      <c r="C209" s="50"/>
      <c r="D209" s="50"/>
      <c r="E209" s="50"/>
      <c r="F209" s="50"/>
      <c r="G209" s="50"/>
      <c r="H209" s="50"/>
      <c r="I209" s="50"/>
      <c r="J209" s="50"/>
      <c r="K209" s="50"/>
      <c r="L209" s="50"/>
      <c r="M209" s="50"/>
      <c r="N209" s="50"/>
      <c r="O209" s="50"/>
      <c r="P209" s="50"/>
      <c r="Q209" s="50"/>
    </row>
    <row r="210" spans="1:17" customFormat="1" ht="15" customHeight="1">
      <c r="A210" s="50"/>
      <c r="B210" s="50"/>
      <c r="C210" s="50"/>
      <c r="D210" s="50"/>
      <c r="E210" s="50"/>
      <c r="F210" s="50"/>
      <c r="G210" s="50"/>
      <c r="H210" s="50"/>
      <c r="I210" s="50"/>
      <c r="J210" s="50"/>
      <c r="K210" s="50"/>
      <c r="L210" s="50"/>
      <c r="M210" s="50"/>
      <c r="N210" s="50"/>
      <c r="O210" s="50"/>
      <c r="P210" s="50"/>
      <c r="Q210" s="50"/>
    </row>
    <row r="211" spans="1:17" customFormat="1" ht="15" customHeight="1">
      <c r="A211" s="50"/>
      <c r="B211" s="50"/>
      <c r="C211" s="50"/>
      <c r="D211" s="50"/>
      <c r="E211" s="50"/>
      <c r="F211" s="50"/>
      <c r="G211" s="50"/>
      <c r="H211" s="50"/>
      <c r="I211" s="50"/>
      <c r="J211" s="50"/>
      <c r="K211" s="50"/>
      <c r="L211" s="50"/>
      <c r="M211" s="50"/>
      <c r="N211" s="50"/>
      <c r="O211" s="50"/>
      <c r="P211" s="50"/>
      <c r="Q211" s="50"/>
    </row>
    <row r="212" spans="1:17" customFormat="1" ht="15" customHeight="1">
      <c r="A212" s="50"/>
      <c r="B212" s="50"/>
      <c r="C212" s="50"/>
      <c r="D212" s="50"/>
      <c r="E212" s="50"/>
      <c r="F212" s="50"/>
      <c r="G212" s="50"/>
      <c r="H212" s="50"/>
      <c r="I212" s="50"/>
      <c r="J212" s="50"/>
      <c r="K212" s="50"/>
      <c r="L212" s="50"/>
      <c r="M212" s="50"/>
      <c r="N212" s="50"/>
      <c r="O212" s="50"/>
      <c r="P212" s="50"/>
      <c r="Q212" s="50"/>
    </row>
    <row r="213" spans="1:17" customFormat="1" ht="15" customHeight="1">
      <c r="A213" s="50"/>
      <c r="B213" s="50"/>
      <c r="C213" s="50"/>
      <c r="D213" s="50"/>
      <c r="E213" s="50"/>
      <c r="F213" s="50"/>
      <c r="G213" s="50"/>
      <c r="H213" s="50"/>
      <c r="I213" s="50"/>
      <c r="J213" s="50"/>
      <c r="K213" s="50"/>
      <c r="L213" s="50"/>
      <c r="M213" s="50"/>
      <c r="N213" s="50"/>
      <c r="O213" s="50"/>
      <c r="P213" s="50"/>
      <c r="Q213" s="50"/>
    </row>
    <row r="214" spans="1:17" customFormat="1" ht="15" customHeight="1">
      <c r="A214" s="50"/>
      <c r="B214" s="50"/>
      <c r="C214" s="50"/>
      <c r="D214" s="50"/>
      <c r="E214" s="50"/>
      <c r="F214" s="50"/>
      <c r="G214" s="50"/>
      <c r="H214" s="50"/>
      <c r="I214" s="50"/>
      <c r="J214" s="50"/>
      <c r="K214" s="50"/>
      <c r="L214" s="50"/>
      <c r="M214" s="50"/>
      <c r="N214" s="50"/>
      <c r="O214" s="50"/>
      <c r="P214" s="50"/>
      <c r="Q214" s="50"/>
    </row>
    <row r="215" spans="1:17" customFormat="1" ht="15" customHeight="1">
      <c r="A215" s="50"/>
      <c r="B215" s="50"/>
      <c r="C215" s="50"/>
      <c r="D215" s="50"/>
      <c r="E215" s="50"/>
      <c r="F215" s="50"/>
      <c r="G215" s="50"/>
      <c r="H215" s="50"/>
      <c r="I215" s="50"/>
      <c r="J215" s="50"/>
      <c r="K215" s="50"/>
      <c r="L215" s="50"/>
      <c r="M215" s="50"/>
      <c r="N215" s="50"/>
      <c r="O215" s="50"/>
      <c r="P215" s="50"/>
      <c r="Q215" s="50"/>
    </row>
    <row r="216" spans="1:17" customFormat="1" ht="15" customHeight="1">
      <c r="A216" s="50"/>
      <c r="B216" s="50"/>
      <c r="C216" s="50"/>
      <c r="D216" s="50"/>
      <c r="E216" s="50"/>
      <c r="F216" s="50"/>
      <c r="G216" s="50"/>
      <c r="H216" s="50"/>
      <c r="I216" s="50"/>
      <c r="J216" s="50"/>
      <c r="K216" s="50"/>
      <c r="L216" s="50"/>
      <c r="M216" s="50"/>
      <c r="N216" s="50"/>
      <c r="O216" s="50"/>
      <c r="P216" s="50"/>
      <c r="Q216" s="50"/>
    </row>
    <row r="217" spans="1:17" customFormat="1" ht="15" customHeight="1">
      <c r="A217" s="50"/>
      <c r="B217" s="50"/>
      <c r="C217" s="50"/>
      <c r="D217" s="50"/>
      <c r="E217" s="50"/>
      <c r="F217" s="50"/>
      <c r="G217" s="50"/>
      <c r="H217" s="50"/>
      <c r="I217" s="50"/>
      <c r="J217" s="50"/>
      <c r="K217" s="50"/>
      <c r="L217" s="50"/>
      <c r="M217" s="50"/>
      <c r="N217" s="50"/>
      <c r="O217" s="50"/>
      <c r="P217" s="50"/>
      <c r="Q217" s="50"/>
    </row>
    <row r="218" spans="1:17" customFormat="1" ht="15" customHeight="1">
      <c r="A218" s="50"/>
      <c r="B218" s="50"/>
      <c r="C218" s="50"/>
      <c r="D218" s="50"/>
      <c r="E218" s="50"/>
      <c r="F218" s="50"/>
      <c r="G218" s="50"/>
      <c r="H218" s="50"/>
      <c r="I218" s="50"/>
      <c r="J218" s="50"/>
      <c r="K218" s="50"/>
      <c r="L218" s="50"/>
      <c r="M218" s="50"/>
      <c r="N218" s="50"/>
      <c r="O218" s="50"/>
      <c r="P218" s="50"/>
      <c r="Q218" s="50"/>
    </row>
    <row r="219" spans="1:17" customFormat="1" ht="15" customHeight="1">
      <c r="A219" s="50"/>
      <c r="B219" s="50"/>
      <c r="C219" s="50"/>
      <c r="D219" s="50"/>
      <c r="E219" s="50"/>
      <c r="F219" s="50"/>
      <c r="G219" s="50"/>
      <c r="H219" s="50"/>
      <c r="I219" s="50"/>
      <c r="J219" s="50"/>
      <c r="K219" s="50"/>
      <c r="L219" s="50"/>
      <c r="M219" s="50"/>
      <c r="N219" s="50"/>
      <c r="O219" s="50"/>
      <c r="P219" s="50"/>
      <c r="Q219" s="50"/>
    </row>
    <row r="220" spans="1:17" customFormat="1" ht="15" customHeight="1">
      <c r="A220" s="50"/>
      <c r="B220" s="50"/>
      <c r="C220" s="50"/>
      <c r="D220" s="50"/>
      <c r="E220" s="50"/>
      <c r="F220" s="50"/>
      <c r="G220" s="50"/>
      <c r="H220" s="50"/>
      <c r="I220" s="50"/>
      <c r="J220" s="50"/>
      <c r="K220" s="50"/>
      <c r="L220" s="50"/>
      <c r="M220" s="50"/>
      <c r="N220" s="50"/>
      <c r="O220" s="50"/>
      <c r="P220" s="50"/>
      <c r="Q220" s="50"/>
    </row>
    <row r="221" spans="1:17" customFormat="1" ht="15" customHeight="1">
      <c r="A221" s="50"/>
      <c r="B221" s="50"/>
      <c r="C221" s="50"/>
      <c r="D221" s="50"/>
      <c r="E221" s="50"/>
      <c r="F221" s="50"/>
      <c r="G221" s="50"/>
      <c r="H221" s="50"/>
      <c r="I221" s="50"/>
      <c r="J221" s="50"/>
      <c r="K221" s="50"/>
      <c r="L221" s="50"/>
      <c r="M221" s="50"/>
      <c r="N221" s="50"/>
      <c r="O221" s="50"/>
      <c r="P221" s="50"/>
      <c r="Q221" s="50"/>
    </row>
    <row r="222" spans="1:17" customFormat="1" ht="15" customHeight="1">
      <c r="A222" s="50"/>
      <c r="B222" s="50"/>
      <c r="C222" s="50"/>
      <c r="D222" s="50"/>
      <c r="E222" s="50"/>
      <c r="F222" s="50"/>
      <c r="G222" s="50"/>
      <c r="H222" s="50"/>
      <c r="I222" s="50"/>
      <c r="J222" s="50"/>
      <c r="K222" s="50"/>
      <c r="L222" s="50"/>
      <c r="M222" s="50"/>
      <c r="N222" s="50"/>
      <c r="O222" s="50"/>
      <c r="P222" s="50"/>
      <c r="Q222" s="50"/>
    </row>
    <row r="223" spans="1:17" customFormat="1" ht="15" customHeight="1">
      <c r="A223" s="50"/>
      <c r="B223" s="50"/>
      <c r="C223" s="50"/>
      <c r="D223" s="50"/>
      <c r="E223" s="50"/>
      <c r="F223" s="50"/>
      <c r="G223" s="50"/>
      <c r="H223" s="50"/>
      <c r="I223" s="50"/>
      <c r="J223" s="50"/>
      <c r="K223" s="50"/>
      <c r="L223" s="50"/>
      <c r="M223" s="50"/>
      <c r="N223" s="50"/>
      <c r="O223" s="50"/>
      <c r="P223" s="50"/>
      <c r="Q223" s="50"/>
    </row>
    <row r="224" spans="1:17" customFormat="1" ht="15" customHeight="1">
      <c r="A224" s="50"/>
      <c r="B224" s="50"/>
      <c r="C224" s="50"/>
      <c r="D224" s="50"/>
      <c r="E224" s="50"/>
      <c r="F224" s="50"/>
      <c r="G224" s="50"/>
      <c r="H224" s="50"/>
      <c r="I224" s="50"/>
      <c r="J224" s="50"/>
      <c r="K224" s="50"/>
      <c r="L224" s="50"/>
      <c r="M224" s="50"/>
      <c r="N224" s="50"/>
      <c r="O224" s="50"/>
      <c r="P224" s="50"/>
      <c r="Q224" s="50"/>
    </row>
    <row r="225" spans="1:17" customFormat="1" ht="15" customHeight="1">
      <c r="A225" s="50"/>
      <c r="B225" s="50"/>
      <c r="C225" s="50"/>
      <c r="D225" s="50"/>
      <c r="E225" s="50"/>
      <c r="F225" s="50"/>
      <c r="G225" s="50"/>
      <c r="H225" s="50"/>
      <c r="I225" s="50"/>
      <c r="J225" s="50"/>
      <c r="K225" s="50"/>
      <c r="L225" s="50"/>
      <c r="M225" s="50"/>
      <c r="N225" s="50"/>
      <c r="O225" s="50"/>
      <c r="P225" s="50"/>
      <c r="Q225" s="50"/>
    </row>
    <row r="226" spans="1:17" customFormat="1" ht="15" customHeight="1">
      <c r="A226" s="50"/>
      <c r="B226" s="50"/>
      <c r="C226" s="50"/>
      <c r="D226" s="50"/>
      <c r="E226" s="50"/>
      <c r="F226" s="50"/>
      <c r="G226" s="50"/>
      <c r="H226" s="50"/>
      <c r="I226" s="50"/>
      <c r="J226" s="50"/>
      <c r="K226" s="50"/>
      <c r="L226" s="50"/>
      <c r="M226" s="50"/>
      <c r="N226" s="50"/>
      <c r="O226" s="50"/>
      <c r="P226" s="50"/>
      <c r="Q226" s="50"/>
    </row>
    <row r="227" spans="1:17" customFormat="1" ht="15" customHeight="1">
      <c r="A227" s="50"/>
      <c r="B227" s="50"/>
      <c r="C227" s="50"/>
      <c r="D227" s="50"/>
      <c r="E227" s="50"/>
      <c r="F227" s="50"/>
      <c r="G227" s="50"/>
      <c r="H227" s="50"/>
      <c r="I227" s="50"/>
      <c r="J227" s="50"/>
      <c r="K227" s="50"/>
      <c r="L227" s="50"/>
      <c r="M227" s="50"/>
      <c r="N227" s="50"/>
      <c r="O227" s="50"/>
      <c r="P227" s="50"/>
      <c r="Q227" s="50"/>
    </row>
    <row r="228" spans="1:17" customFormat="1" ht="15" customHeight="1">
      <c r="A228" s="50"/>
      <c r="B228" s="50"/>
      <c r="C228" s="50"/>
      <c r="D228" s="50"/>
      <c r="E228" s="50"/>
      <c r="F228" s="50"/>
      <c r="G228" s="50"/>
      <c r="H228" s="50"/>
      <c r="I228" s="50"/>
      <c r="J228" s="50"/>
      <c r="K228" s="50"/>
      <c r="L228" s="50"/>
      <c r="M228" s="50"/>
      <c r="N228" s="50"/>
      <c r="O228" s="50"/>
      <c r="P228" s="50"/>
      <c r="Q228" s="50"/>
    </row>
    <row r="229" spans="1:17" customFormat="1" ht="15" customHeight="1">
      <c r="A229" s="50"/>
      <c r="B229" s="50"/>
      <c r="C229" s="50"/>
      <c r="D229" s="50"/>
      <c r="E229" s="50"/>
      <c r="F229" s="50"/>
      <c r="G229" s="50"/>
      <c r="H229" s="50"/>
      <c r="I229" s="50"/>
      <c r="J229" s="50"/>
      <c r="K229" s="50"/>
      <c r="L229" s="50"/>
      <c r="M229" s="50"/>
      <c r="N229" s="50"/>
      <c r="O229" s="50"/>
      <c r="P229" s="50"/>
      <c r="Q229" s="50"/>
    </row>
    <row r="230" spans="1:17" customFormat="1" ht="15" customHeight="1">
      <c r="A230" s="50"/>
      <c r="B230" s="50"/>
      <c r="C230" s="50"/>
      <c r="D230" s="50"/>
      <c r="E230" s="50"/>
      <c r="F230" s="50"/>
      <c r="G230" s="50"/>
      <c r="H230" s="50"/>
      <c r="I230" s="50"/>
      <c r="J230" s="50"/>
      <c r="K230" s="50"/>
      <c r="L230" s="50"/>
      <c r="M230" s="50"/>
      <c r="N230" s="50"/>
      <c r="O230" s="50"/>
      <c r="P230" s="50"/>
      <c r="Q230" s="50"/>
    </row>
    <row r="231" spans="1:17" customFormat="1" ht="15" customHeight="1">
      <c r="A231" s="50"/>
      <c r="B231" s="50"/>
      <c r="C231" s="50"/>
      <c r="D231" s="50"/>
      <c r="E231" s="50"/>
      <c r="F231" s="50"/>
      <c r="G231" s="50"/>
      <c r="H231" s="50"/>
      <c r="I231" s="50"/>
      <c r="J231" s="50"/>
      <c r="K231" s="50"/>
      <c r="L231" s="50"/>
      <c r="M231" s="50"/>
      <c r="N231" s="50"/>
      <c r="O231" s="50"/>
      <c r="P231" s="50"/>
      <c r="Q231" s="50"/>
    </row>
    <row r="232" spans="1:17" customFormat="1" ht="15" customHeight="1">
      <c r="A232" s="50"/>
      <c r="B232" s="50"/>
      <c r="C232" s="50"/>
      <c r="D232" s="50"/>
      <c r="E232" s="50"/>
      <c r="F232" s="50"/>
      <c r="G232" s="50"/>
      <c r="H232" s="50"/>
      <c r="I232" s="50"/>
      <c r="J232" s="50"/>
      <c r="K232" s="50"/>
      <c r="L232" s="50"/>
      <c r="M232" s="50"/>
      <c r="N232" s="50"/>
      <c r="O232" s="50"/>
      <c r="P232" s="50"/>
      <c r="Q232" s="50"/>
    </row>
    <row r="233" spans="1:17" customFormat="1" ht="15" customHeight="1">
      <c r="A233" s="50"/>
      <c r="B233" s="50"/>
      <c r="C233" s="50"/>
      <c r="D233" s="50"/>
      <c r="E233" s="50"/>
      <c r="F233" s="50"/>
      <c r="G233" s="50"/>
      <c r="H233" s="50"/>
      <c r="I233" s="50"/>
      <c r="J233" s="50"/>
      <c r="K233" s="50"/>
      <c r="L233" s="50"/>
      <c r="M233" s="50"/>
      <c r="N233" s="50"/>
      <c r="O233" s="50"/>
      <c r="P233" s="50"/>
      <c r="Q233" s="50"/>
    </row>
    <row r="234" spans="1:17" customFormat="1" ht="15" customHeight="1">
      <c r="A234" s="50"/>
      <c r="B234" s="50"/>
      <c r="C234" s="50"/>
      <c r="D234" s="50"/>
      <c r="E234" s="50"/>
      <c r="F234" s="50"/>
      <c r="G234" s="50"/>
      <c r="H234" s="50"/>
      <c r="I234" s="50"/>
      <c r="J234" s="50"/>
      <c r="K234" s="50"/>
      <c r="L234" s="50"/>
      <c r="M234" s="50"/>
      <c r="N234" s="50"/>
      <c r="O234" s="50"/>
      <c r="P234" s="50"/>
      <c r="Q234" s="50"/>
    </row>
    <row r="235" spans="1:17" customFormat="1" ht="15" customHeight="1">
      <c r="A235" s="50"/>
      <c r="B235" s="50"/>
      <c r="C235" s="50"/>
      <c r="D235" s="50"/>
      <c r="E235" s="50"/>
      <c r="F235" s="50"/>
      <c r="G235" s="50"/>
      <c r="H235" s="50"/>
      <c r="I235" s="50"/>
      <c r="J235" s="50"/>
      <c r="K235" s="50"/>
      <c r="L235" s="50"/>
      <c r="M235" s="50"/>
      <c r="N235" s="50"/>
      <c r="O235" s="50"/>
      <c r="P235" s="50"/>
      <c r="Q235" s="50"/>
    </row>
    <row r="236" spans="1:17" customFormat="1" ht="15" customHeight="1">
      <c r="A236" s="50"/>
      <c r="B236" s="50"/>
      <c r="C236" s="50"/>
      <c r="D236" s="50"/>
      <c r="E236" s="50"/>
      <c r="F236" s="50"/>
      <c r="G236" s="50"/>
      <c r="H236" s="50"/>
      <c r="I236" s="50"/>
      <c r="J236" s="50"/>
      <c r="K236" s="50"/>
      <c r="L236" s="50"/>
      <c r="M236" s="50"/>
      <c r="N236" s="50"/>
      <c r="O236" s="50"/>
      <c r="P236" s="50"/>
      <c r="Q236" s="50"/>
    </row>
    <row r="237" spans="1:17" customFormat="1" ht="15" customHeight="1">
      <c r="A237" s="50"/>
      <c r="B237" s="50"/>
      <c r="C237" s="50"/>
      <c r="D237" s="50"/>
      <c r="E237" s="50"/>
      <c r="F237" s="50"/>
      <c r="G237" s="50"/>
      <c r="H237" s="50"/>
      <c r="I237" s="50"/>
      <c r="J237" s="50"/>
      <c r="K237" s="50"/>
      <c r="L237" s="50"/>
      <c r="M237" s="50"/>
      <c r="N237" s="50"/>
      <c r="O237" s="50"/>
      <c r="P237" s="50"/>
      <c r="Q237" s="50"/>
    </row>
    <row r="238" spans="1:17" customFormat="1" ht="15" customHeight="1">
      <c r="A238" s="50"/>
      <c r="B238" s="50"/>
      <c r="C238" s="50"/>
      <c r="D238" s="50"/>
      <c r="E238" s="50"/>
      <c r="F238" s="50"/>
      <c r="G238" s="50"/>
      <c r="H238" s="50"/>
      <c r="I238" s="50"/>
      <c r="J238" s="50"/>
      <c r="K238" s="50"/>
      <c r="L238" s="50"/>
      <c r="M238" s="50"/>
      <c r="N238" s="50"/>
      <c r="O238" s="50"/>
      <c r="P238" s="50"/>
      <c r="Q238" s="50"/>
    </row>
    <row r="239" spans="1:17" customFormat="1" ht="15" customHeight="1">
      <c r="A239" s="50"/>
      <c r="B239" s="50"/>
      <c r="C239" s="50"/>
      <c r="D239" s="50"/>
      <c r="E239" s="50"/>
      <c r="F239" s="50"/>
      <c r="G239" s="50"/>
      <c r="H239" s="50"/>
      <c r="I239" s="50"/>
      <c r="J239" s="50"/>
      <c r="K239" s="50"/>
      <c r="L239" s="50"/>
      <c r="M239" s="50"/>
      <c r="N239" s="50"/>
      <c r="O239" s="50"/>
      <c r="P239" s="50"/>
      <c r="Q239" s="50"/>
    </row>
    <row r="240" spans="1:17" customFormat="1" ht="15" customHeight="1">
      <c r="A240" s="50"/>
      <c r="B240" s="50"/>
      <c r="C240" s="50"/>
      <c r="D240" s="50"/>
      <c r="E240" s="50"/>
      <c r="F240" s="50"/>
      <c r="G240" s="50"/>
      <c r="H240" s="50"/>
      <c r="I240" s="50"/>
      <c r="J240" s="50"/>
      <c r="K240" s="50"/>
      <c r="L240" s="50"/>
      <c r="M240" s="50"/>
      <c r="N240" s="50"/>
      <c r="O240" s="50"/>
      <c r="P240" s="50"/>
      <c r="Q240" s="50"/>
    </row>
    <row r="241" spans="1:17" customFormat="1" ht="15" customHeight="1">
      <c r="A241" s="50"/>
      <c r="B241" s="50"/>
      <c r="C241" s="50"/>
      <c r="D241" s="50"/>
      <c r="E241" s="50"/>
      <c r="F241" s="50"/>
      <c r="G241" s="50"/>
      <c r="H241" s="50"/>
      <c r="I241" s="50"/>
      <c r="J241" s="50"/>
      <c r="K241" s="50"/>
      <c r="L241" s="50"/>
      <c r="M241" s="50"/>
      <c r="N241" s="50"/>
      <c r="O241" s="50"/>
      <c r="P241" s="50"/>
      <c r="Q241" s="50"/>
    </row>
    <row r="242" spans="1:17" customFormat="1" ht="15" customHeight="1">
      <c r="A242" s="50"/>
      <c r="B242" s="50"/>
      <c r="C242" s="50"/>
      <c r="D242" s="50"/>
      <c r="E242" s="50"/>
      <c r="F242" s="50"/>
      <c r="G242" s="50"/>
      <c r="H242" s="50"/>
      <c r="I242" s="50"/>
      <c r="J242" s="50"/>
      <c r="K242" s="50"/>
      <c r="L242" s="50"/>
      <c r="M242" s="50"/>
      <c r="N242" s="50"/>
      <c r="O242" s="50"/>
      <c r="P242" s="50"/>
      <c r="Q242" s="50"/>
    </row>
    <row r="243" spans="1:17" customFormat="1" ht="15" customHeight="1">
      <c r="A243" s="50"/>
      <c r="B243" s="50"/>
      <c r="C243" s="50"/>
      <c r="D243" s="50"/>
      <c r="E243" s="50"/>
      <c r="F243" s="50"/>
      <c r="G243" s="50"/>
      <c r="H243" s="50"/>
      <c r="I243" s="50"/>
      <c r="J243" s="50"/>
      <c r="K243" s="50"/>
      <c r="L243" s="50"/>
      <c r="M243" s="50"/>
      <c r="N243" s="50"/>
      <c r="O243" s="50"/>
      <c r="P243" s="50"/>
      <c r="Q243" s="50"/>
    </row>
    <row r="244" spans="1:17" customFormat="1" ht="15" customHeight="1">
      <c r="A244" s="50"/>
      <c r="B244" s="50"/>
      <c r="C244" s="50"/>
      <c r="D244" s="50"/>
      <c r="E244" s="50"/>
      <c r="F244" s="50"/>
      <c r="G244" s="50"/>
      <c r="H244" s="50"/>
      <c r="I244" s="50"/>
      <c r="J244" s="50"/>
      <c r="K244" s="50"/>
      <c r="L244" s="50"/>
      <c r="M244" s="50"/>
      <c r="N244" s="50"/>
      <c r="O244" s="50"/>
      <c r="P244" s="50"/>
      <c r="Q244" s="50"/>
    </row>
    <row r="245" spans="1:17" customFormat="1" ht="15" customHeight="1">
      <c r="A245" s="50"/>
      <c r="B245" s="50"/>
      <c r="C245" s="50"/>
      <c r="D245" s="50"/>
      <c r="E245" s="50"/>
      <c r="F245" s="50"/>
      <c r="G245" s="50"/>
      <c r="H245" s="50"/>
      <c r="I245" s="50"/>
      <c r="J245" s="50"/>
      <c r="K245" s="50"/>
      <c r="L245" s="50"/>
      <c r="M245" s="50"/>
      <c r="N245" s="50"/>
      <c r="O245" s="50"/>
      <c r="P245" s="50"/>
      <c r="Q245" s="50"/>
    </row>
    <row r="246" spans="1:17" customFormat="1" ht="15" customHeight="1">
      <c r="A246" s="50"/>
      <c r="B246" s="50"/>
      <c r="C246" s="50"/>
      <c r="D246" s="50"/>
      <c r="E246" s="50"/>
      <c r="F246" s="50"/>
      <c r="G246" s="50"/>
      <c r="H246" s="50"/>
      <c r="I246" s="50"/>
      <c r="J246" s="50"/>
      <c r="K246" s="50"/>
      <c r="L246" s="50"/>
      <c r="M246" s="50"/>
      <c r="N246" s="50"/>
      <c r="O246" s="50"/>
      <c r="P246" s="50"/>
      <c r="Q246" s="50"/>
    </row>
    <row r="247" spans="1:17" customFormat="1" ht="15" customHeight="1">
      <c r="A247" s="50"/>
      <c r="B247" s="50"/>
      <c r="C247" s="50"/>
      <c r="D247" s="50"/>
      <c r="E247" s="50"/>
      <c r="F247" s="50"/>
      <c r="G247" s="50"/>
      <c r="H247" s="50"/>
      <c r="I247" s="50"/>
      <c r="J247" s="50"/>
      <c r="K247" s="50"/>
      <c r="L247" s="50"/>
      <c r="M247" s="50"/>
      <c r="N247" s="50"/>
      <c r="O247" s="50"/>
      <c r="P247" s="50"/>
      <c r="Q247" s="50"/>
    </row>
    <row r="248" spans="1:17" customFormat="1" ht="15" customHeight="1">
      <c r="A248" s="50"/>
      <c r="B248" s="50"/>
      <c r="C248" s="50"/>
      <c r="D248" s="50"/>
      <c r="E248" s="50"/>
      <c r="F248" s="50"/>
      <c r="G248" s="50"/>
      <c r="H248" s="50"/>
      <c r="I248" s="50"/>
      <c r="J248" s="50"/>
      <c r="K248" s="50"/>
      <c r="L248" s="50"/>
      <c r="M248" s="50"/>
      <c r="N248" s="50"/>
      <c r="O248" s="50"/>
      <c r="P248" s="50"/>
      <c r="Q248" s="50"/>
    </row>
    <row r="249" spans="1:17" customFormat="1" ht="15" customHeight="1">
      <c r="A249" s="50"/>
      <c r="B249" s="50"/>
      <c r="C249" s="50"/>
      <c r="D249" s="50"/>
      <c r="E249" s="50"/>
      <c r="F249" s="50"/>
      <c r="G249" s="50"/>
      <c r="H249" s="50"/>
      <c r="I249" s="50"/>
      <c r="J249" s="50"/>
      <c r="K249" s="50"/>
      <c r="L249" s="50"/>
      <c r="M249" s="50"/>
      <c r="N249" s="50"/>
      <c r="O249" s="50"/>
      <c r="P249" s="50"/>
      <c r="Q249" s="50"/>
    </row>
    <row r="250" spans="1:17" customFormat="1" ht="15" customHeight="1">
      <c r="A250" s="50"/>
      <c r="B250" s="50"/>
      <c r="C250" s="50"/>
      <c r="D250" s="50"/>
      <c r="E250" s="50"/>
      <c r="F250" s="50"/>
      <c r="G250" s="50"/>
      <c r="H250" s="50"/>
      <c r="I250" s="50"/>
      <c r="J250" s="50"/>
      <c r="K250" s="50"/>
      <c r="L250" s="50"/>
      <c r="M250" s="50"/>
      <c r="N250" s="50"/>
      <c r="O250" s="50"/>
      <c r="P250" s="50"/>
      <c r="Q250" s="50"/>
    </row>
    <row r="251" spans="1:17" customFormat="1" ht="15" customHeight="1">
      <c r="A251" s="50"/>
      <c r="B251" s="50"/>
      <c r="C251" s="50"/>
      <c r="D251" s="50"/>
      <c r="E251" s="50"/>
      <c r="F251" s="50"/>
      <c r="G251" s="50"/>
      <c r="H251" s="50"/>
      <c r="I251" s="50"/>
      <c r="J251" s="50"/>
      <c r="K251" s="50"/>
      <c r="L251" s="50"/>
      <c r="M251" s="50"/>
      <c r="N251" s="50"/>
      <c r="O251" s="50"/>
      <c r="P251" s="50"/>
      <c r="Q251" s="50"/>
    </row>
    <row r="252" spans="1:17" customFormat="1" ht="15" customHeight="1">
      <c r="A252" s="50"/>
      <c r="B252" s="50"/>
      <c r="C252" s="50"/>
      <c r="D252" s="50"/>
      <c r="E252" s="50"/>
      <c r="F252" s="50"/>
      <c r="G252" s="50"/>
      <c r="H252" s="50"/>
      <c r="I252" s="50"/>
      <c r="J252" s="50"/>
      <c r="K252" s="50"/>
      <c r="L252" s="50"/>
      <c r="M252" s="50"/>
      <c r="N252" s="50"/>
      <c r="O252" s="50"/>
      <c r="P252" s="50"/>
      <c r="Q252" s="50"/>
    </row>
    <row r="253" spans="1:17" customFormat="1" ht="15" customHeight="1">
      <c r="A253" s="50"/>
      <c r="B253" s="50"/>
      <c r="C253" s="50"/>
      <c r="D253" s="50"/>
      <c r="E253" s="50"/>
      <c r="F253" s="50"/>
      <c r="G253" s="50"/>
      <c r="H253" s="50"/>
      <c r="I253" s="50"/>
      <c r="J253" s="50"/>
      <c r="K253" s="50"/>
      <c r="L253" s="50"/>
      <c r="M253" s="50"/>
      <c r="N253" s="50"/>
      <c r="O253" s="50"/>
      <c r="P253" s="50"/>
      <c r="Q253" s="50"/>
    </row>
    <row r="254" spans="1:17" customFormat="1" ht="15" customHeight="1">
      <c r="A254" s="50"/>
      <c r="B254" s="50"/>
      <c r="C254" s="50"/>
      <c r="D254" s="50"/>
      <c r="E254" s="50"/>
      <c r="F254" s="50"/>
      <c r="G254" s="50"/>
      <c r="H254" s="50"/>
      <c r="I254" s="50"/>
      <c r="J254" s="50"/>
      <c r="K254" s="50"/>
      <c r="L254" s="50"/>
      <c r="M254" s="50"/>
      <c r="N254" s="50"/>
      <c r="O254" s="50"/>
      <c r="P254" s="50"/>
      <c r="Q254" s="50"/>
    </row>
    <row r="255" spans="1:17" customFormat="1" ht="15" customHeight="1">
      <c r="A255" s="50"/>
      <c r="B255" s="50"/>
      <c r="C255" s="50"/>
      <c r="D255" s="50"/>
      <c r="E255" s="50"/>
      <c r="F255" s="50"/>
      <c r="G255" s="50"/>
      <c r="H255" s="50"/>
      <c r="I255" s="50"/>
      <c r="J255" s="50"/>
      <c r="K255" s="50"/>
      <c r="L255" s="50"/>
      <c r="M255" s="50"/>
      <c r="N255" s="50"/>
      <c r="O255" s="50"/>
      <c r="P255" s="50"/>
      <c r="Q255" s="50"/>
    </row>
    <row r="256" spans="1:17" customFormat="1" ht="15" customHeight="1">
      <c r="A256" s="50"/>
      <c r="B256" s="50"/>
      <c r="C256" s="50"/>
      <c r="D256" s="50"/>
      <c r="E256" s="50"/>
      <c r="F256" s="50"/>
      <c r="G256" s="50"/>
      <c r="H256" s="50"/>
      <c r="I256" s="50"/>
      <c r="J256" s="50"/>
      <c r="K256" s="50"/>
      <c r="L256" s="50"/>
      <c r="M256" s="50"/>
      <c r="N256" s="50"/>
      <c r="O256" s="50"/>
      <c r="P256" s="50"/>
      <c r="Q256" s="50"/>
    </row>
    <row r="257" spans="1:17" customFormat="1" ht="15" customHeight="1">
      <c r="A257" s="50"/>
      <c r="B257" s="50"/>
      <c r="C257" s="50"/>
      <c r="D257" s="50"/>
      <c r="E257" s="50"/>
      <c r="F257" s="50"/>
      <c r="G257" s="50"/>
      <c r="H257" s="50"/>
      <c r="I257" s="50"/>
      <c r="J257" s="50"/>
      <c r="K257" s="50"/>
      <c r="L257" s="50"/>
      <c r="M257" s="50"/>
      <c r="N257" s="50"/>
      <c r="O257" s="50"/>
      <c r="P257" s="50"/>
      <c r="Q257" s="50"/>
    </row>
    <row r="258" spans="1:17" customFormat="1" ht="15" customHeight="1">
      <c r="A258" s="50"/>
      <c r="B258" s="50"/>
      <c r="C258" s="50"/>
      <c r="D258" s="50"/>
      <c r="E258" s="50"/>
      <c r="F258" s="50"/>
      <c r="G258" s="50"/>
      <c r="H258" s="50"/>
      <c r="I258" s="50"/>
      <c r="J258" s="50"/>
      <c r="K258" s="50"/>
      <c r="L258" s="50"/>
      <c r="M258" s="50"/>
      <c r="N258" s="50"/>
      <c r="O258" s="50"/>
      <c r="P258" s="50"/>
      <c r="Q258" s="50"/>
    </row>
    <row r="259" spans="1:17" customFormat="1" ht="15" customHeight="1">
      <c r="A259" s="50"/>
      <c r="B259" s="50"/>
      <c r="C259" s="50"/>
      <c r="D259" s="50"/>
      <c r="E259" s="50"/>
      <c r="F259" s="50"/>
      <c r="G259" s="50"/>
      <c r="H259" s="50"/>
      <c r="I259" s="50"/>
      <c r="J259" s="50"/>
      <c r="K259" s="50"/>
      <c r="L259" s="50"/>
      <c r="M259" s="50"/>
      <c r="N259" s="50"/>
      <c r="O259" s="50"/>
      <c r="P259" s="50"/>
      <c r="Q259" s="50"/>
    </row>
    <row r="260" spans="1:17" customFormat="1" ht="15" customHeight="1">
      <c r="A260" s="50"/>
      <c r="B260" s="50"/>
      <c r="C260" s="50"/>
      <c r="D260" s="50"/>
      <c r="E260" s="50"/>
      <c r="F260" s="50"/>
      <c r="G260" s="50"/>
      <c r="H260" s="50"/>
      <c r="I260" s="50"/>
      <c r="J260" s="50"/>
      <c r="K260" s="50"/>
      <c r="L260" s="50"/>
      <c r="M260" s="50"/>
      <c r="N260" s="50"/>
      <c r="O260" s="50"/>
      <c r="P260" s="50"/>
      <c r="Q260" s="50"/>
    </row>
    <row r="261" spans="1:17" customFormat="1" ht="15" customHeight="1">
      <c r="A261" s="50"/>
      <c r="B261" s="50"/>
      <c r="C261" s="50"/>
      <c r="D261" s="50"/>
      <c r="E261" s="50"/>
      <c r="F261" s="50"/>
      <c r="G261" s="50"/>
      <c r="H261" s="50"/>
      <c r="I261" s="50"/>
      <c r="J261" s="50"/>
      <c r="K261" s="50"/>
      <c r="L261" s="50"/>
      <c r="M261" s="50"/>
      <c r="N261" s="50"/>
      <c r="O261" s="50"/>
      <c r="P261" s="50"/>
      <c r="Q261" s="50"/>
    </row>
    <row r="262" spans="1:17" customFormat="1" ht="15" customHeight="1">
      <c r="A262" s="50"/>
      <c r="B262" s="50"/>
      <c r="C262" s="50"/>
      <c r="D262" s="50"/>
      <c r="E262" s="50"/>
      <c r="F262" s="50"/>
      <c r="G262" s="50"/>
      <c r="H262" s="50"/>
      <c r="I262" s="50"/>
      <c r="J262" s="50"/>
      <c r="K262" s="50"/>
      <c r="L262" s="50"/>
      <c r="M262" s="50"/>
      <c r="N262" s="50"/>
      <c r="O262" s="50"/>
      <c r="P262" s="50"/>
      <c r="Q262" s="50"/>
    </row>
    <row r="263" spans="1:17" customFormat="1" ht="15" customHeight="1">
      <c r="A263" s="50"/>
      <c r="B263" s="50"/>
      <c r="C263" s="50"/>
      <c r="D263" s="50"/>
      <c r="E263" s="50"/>
      <c r="F263" s="50"/>
      <c r="G263" s="50"/>
      <c r="H263" s="50"/>
      <c r="I263" s="50"/>
      <c r="J263" s="50"/>
      <c r="K263" s="50"/>
      <c r="L263" s="50"/>
      <c r="M263" s="50"/>
      <c r="N263" s="50"/>
      <c r="O263" s="50"/>
      <c r="P263" s="50"/>
      <c r="Q263" s="50"/>
    </row>
    <row r="264" spans="1:17" customFormat="1" ht="15" customHeight="1">
      <c r="A264" s="50"/>
      <c r="B264" s="50"/>
      <c r="C264" s="50"/>
      <c r="D264" s="50"/>
      <c r="E264" s="50"/>
      <c r="F264" s="50"/>
      <c r="G264" s="50"/>
      <c r="H264" s="50"/>
      <c r="I264" s="50"/>
      <c r="J264" s="50"/>
      <c r="K264" s="50"/>
      <c r="L264" s="50"/>
      <c r="M264" s="50"/>
      <c r="N264" s="50"/>
      <c r="O264" s="50"/>
      <c r="P264" s="50"/>
      <c r="Q264" s="50"/>
    </row>
    <row r="265" spans="1:17" customFormat="1" ht="15" customHeight="1">
      <c r="A265" s="50"/>
      <c r="B265" s="50"/>
      <c r="C265" s="50"/>
      <c r="D265" s="50"/>
      <c r="E265" s="50"/>
      <c r="F265" s="50"/>
      <c r="G265" s="50"/>
      <c r="H265" s="50"/>
      <c r="I265" s="50"/>
      <c r="J265" s="50"/>
      <c r="K265" s="50"/>
      <c r="L265" s="50"/>
      <c r="M265" s="50"/>
      <c r="N265" s="50"/>
      <c r="O265" s="50"/>
      <c r="P265" s="50"/>
      <c r="Q265" s="50"/>
    </row>
    <row r="266" spans="1:17" customFormat="1" ht="15" customHeight="1">
      <c r="A266" s="50"/>
      <c r="B266" s="50"/>
      <c r="C266" s="50"/>
      <c r="D266" s="50"/>
      <c r="E266" s="50"/>
      <c r="F266" s="50"/>
      <c r="G266" s="50"/>
      <c r="H266" s="50"/>
      <c r="I266" s="50"/>
      <c r="J266" s="50"/>
      <c r="K266" s="50"/>
      <c r="L266" s="50"/>
      <c r="M266" s="50"/>
      <c r="N266" s="50"/>
      <c r="O266" s="50"/>
      <c r="P266" s="50"/>
      <c r="Q266" s="50"/>
    </row>
    <row r="267" spans="1:17" customFormat="1" ht="15" customHeight="1">
      <c r="A267" s="50"/>
      <c r="B267" s="50"/>
      <c r="C267" s="50"/>
      <c r="D267" s="50"/>
      <c r="E267" s="50"/>
      <c r="F267" s="50"/>
      <c r="G267" s="50"/>
      <c r="H267" s="50"/>
      <c r="I267" s="50"/>
      <c r="J267" s="50"/>
      <c r="K267" s="50"/>
      <c r="L267" s="50"/>
      <c r="M267" s="50"/>
      <c r="N267" s="50"/>
      <c r="O267" s="50"/>
      <c r="P267" s="50"/>
      <c r="Q267" s="50"/>
    </row>
    <row r="268" spans="1:17" customFormat="1" ht="15" customHeight="1">
      <c r="A268" s="50"/>
      <c r="B268" s="50"/>
      <c r="C268" s="50"/>
      <c r="D268" s="50"/>
      <c r="E268" s="50"/>
      <c r="F268" s="50"/>
      <c r="G268" s="50"/>
      <c r="H268" s="50"/>
      <c r="I268" s="50"/>
      <c r="J268" s="50"/>
      <c r="K268" s="50"/>
      <c r="L268" s="50"/>
      <c r="M268" s="50"/>
      <c r="N268" s="50"/>
      <c r="O268" s="50"/>
      <c r="P268" s="50"/>
      <c r="Q268" s="50"/>
    </row>
    <row r="269" spans="1:17" customFormat="1" ht="15" customHeight="1">
      <c r="A269" s="50"/>
      <c r="B269" s="50"/>
      <c r="C269" s="50"/>
      <c r="D269" s="50"/>
      <c r="E269" s="50"/>
      <c r="F269" s="50"/>
      <c r="G269" s="50"/>
      <c r="H269" s="50"/>
      <c r="I269" s="50"/>
      <c r="J269" s="50"/>
      <c r="K269" s="50"/>
      <c r="L269" s="50"/>
      <c r="M269" s="50"/>
      <c r="N269" s="50"/>
      <c r="O269" s="50"/>
      <c r="P269" s="50"/>
      <c r="Q269" s="50"/>
    </row>
    <row r="270" spans="1:17" customFormat="1" ht="15" customHeight="1">
      <c r="A270" s="50"/>
      <c r="B270" s="50"/>
      <c r="C270" s="50"/>
      <c r="D270" s="50"/>
      <c r="E270" s="50"/>
      <c r="F270" s="50"/>
      <c r="G270" s="50"/>
      <c r="H270" s="50"/>
      <c r="I270" s="50"/>
      <c r="J270" s="50"/>
      <c r="K270" s="50"/>
      <c r="L270" s="50"/>
      <c r="M270" s="50"/>
      <c r="N270" s="50"/>
      <c r="O270" s="50"/>
      <c r="P270" s="50"/>
      <c r="Q270" s="50"/>
    </row>
    <row r="271" spans="1:17" customFormat="1" ht="15" customHeight="1">
      <c r="A271" s="50"/>
      <c r="B271" s="50"/>
      <c r="C271" s="50"/>
      <c r="D271" s="50"/>
      <c r="E271" s="50"/>
      <c r="F271" s="50"/>
      <c r="G271" s="50"/>
      <c r="H271" s="50"/>
      <c r="I271" s="50"/>
      <c r="J271" s="50"/>
      <c r="K271" s="50"/>
      <c r="L271" s="50"/>
      <c r="M271" s="50"/>
      <c r="N271" s="50"/>
      <c r="O271" s="50"/>
      <c r="P271" s="50"/>
      <c r="Q271" s="50"/>
    </row>
    <row r="272" spans="1:17" customFormat="1" ht="15" customHeight="1">
      <c r="A272" s="50"/>
      <c r="B272" s="50"/>
      <c r="C272" s="50"/>
      <c r="D272" s="50"/>
      <c r="E272" s="50"/>
      <c r="F272" s="50"/>
      <c r="G272" s="50"/>
      <c r="H272" s="50"/>
      <c r="I272" s="50"/>
      <c r="J272" s="50"/>
      <c r="K272" s="50"/>
      <c r="L272" s="50"/>
      <c r="M272" s="50"/>
      <c r="N272" s="50"/>
      <c r="O272" s="50"/>
      <c r="P272" s="50"/>
      <c r="Q272" s="50"/>
    </row>
    <row r="273" spans="1:17" customFormat="1" ht="15" customHeight="1">
      <c r="A273" s="50"/>
      <c r="B273" s="50"/>
      <c r="C273" s="50"/>
      <c r="D273" s="50"/>
      <c r="E273" s="50"/>
      <c r="F273" s="50"/>
      <c r="G273" s="50"/>
      <c r="H273" s="50"/>
      <c r="I273" s="50"/>
      <c r="J273" s="50"/>
      <c r="K273" s="50"/>
      <c r="L273" s="50"/>
      <c r="M273" s="50"/>
      <c r="N273" s="50"/>
      <c r="O273" s="50"/>
      <c r="P273" s="50"/>
      <c r="Q273" s="50"/>
    </row>
    <row r="274" spans="1:17" customFormat="1" ht="15" customHeight="1">
      <c r="A274" s="50"/>
      <c r="B274" s="50"/>
      <c r="C274" s="50"/>
      <c r="D274" s="50"/>
      <c r="E274" s="50"/>
      <c r="F274" s="50"/>
      <c r="G274" s="50"/>
      <c r="H274" s="50"/>
      <c r="I274" s="50"/>
      <c r="J274" s="50"/>
      <c r="K274" s="50"/>
      <c r="L274" s="50"/>
      <c r="M274" s="50"/>
      <c r="N274" s="50"/>
      <c r="O274" s="50"/>
      <c r="P274" s="50"/>
      <c r="Q274" s="50"/>
    </row>
    <row r="275" spans="1:17" customFormat="1" ht="15" customHeight="1">
      <c r="A275" s="50"/>
      <c r="B275" s="50"/>
      <c r="C275" s="50"/>
      <c r="D275" s="50"/>
      <c r="E275" s="50"/>
      <c r="F275" s="50"/>
      <c r="G275" s="50"/>
      <c r="H275" s="50"/>
      <c r="I275" s="50"/>
      <c r="J275" s="50"/>
      <c r="K275" s="50"/>
      <c r="L275" s="50"/>
      <c r="M275" s="50"/>
      <c r="N275" s="50"/>
      <c r="O275" s="50"/>
      <c r="P275" s="50"/>
      <c r="Q275" s="50"/>
    </row>
    <row r="276" spans="1:17" customFormat="1" ht="15" customHeight="1">
      <c r="A276" s="50"/>
      <c r="B276" s="50"/>
      <c r="C276" s="50"/>
      <c r="D276" s="50"/>
      <c r="E276" s="50"/>
      <c r="F276" s="50"/>
      <c r="G276" s="50"/>
      <c r="H276" s="50"/>
      <c r="I276" s="50"/>
      <c r="J276" s="50"/>
      <c r="K276" s="50"/>
      <c r="L276" s="50"/>
      <c r="M276" s="50"/>
      <c r="N276" s="50"/>
      <c r="O276" s="50"/>
      <c r="P276" s="50"/>
      <c r="Q276" s="50"/>
    </row>
    <row r="277" spans="1:17" customFormat="1" ht="15" customHeight="1">
      <c r="A277" s="50"/>
      <c r="B277" s="50"/>
      <c r="C277" s="50"/>
      <c r="D277" s="50"/>
      <c r="E277" s="50"/>
      <c r="F277" s="50"/>
      <c r="G277" s="50"/>
      <c r="H277" s="50"/>
      <c r="I277" s="50"/>
      <c r="J277" s="50"/>
      <c r="K277" s="50"/>
      <c r="L277" s="50"/>
      <c r="M277" s="50"/>
      <c r="N277" s="50"/>
      <c r="O277" s="50"/>
      <c r="P277" s="50"/>
      <c r="Q277" s="50"/>
    </row>
    <row r="278" spans="1:17" customFormat="1" ht="15" customHeight="1">
      <c r="A278" s="50"/>
      <c r="B278" s="50"/>
      <c r="C278" s="50"/>
      <c r="D278" s="50"/>
      <c r="E278" s="50"/>
      <c r="F278" s="50"/>
      <c r="G278" s="50"/>
      <c r="H278" s="50"/>
      <c r="I278" s="50"/>
      <c r="J278" s="50"/>
      <c r="K278" s="50"/>
      <c r="L278" s="50"/>
      <c r="M278" s="50"/>
      <c r="N278" s="50"/>
      <c r="O278" s="50"/>
      <c r="P278" s="50"/>
      <c r="Q278" s="50"/>
    </row>
    <row r="279" spans="1:17" customFormat="1" ht="15" customHeight="1">
      <c r="A279" s="50"/>
      <c r="B279" s="50"/>
      <c r="C279" s="50"/>
      <c r="D279" s="50"/>
      <c r="E279" s="50"/>
      <c r="F279" s="50"/>
      <c r="G279" s="50"/>
      <c r="H279" s="50"/>
      <c r="I279" s="50"/>
      <c r="J279" s="50"/>
      <c r="K279" s="50"/>
      <c r="L279" s="50"/>
      <c r="M279" s="50"/>
      <c r="N279" s="50"/>
      <c r="O279" s="50"/>
      <c r="P279" s="50"/>
      <c r="Q279" s="50"/>
    </row>
    <row r="280" spans="1:17" customFormat="1" ht="15" customHeight="1">
      <c r="A280" s="50"/>
      <c r="B280" s="50"/>
      <c r="C280" s="50"/>
      <c r="D280" s="50"/>
      <c r="E280" s="50"/>
      <c r="F280" s="50"/>
      <c r="G280" s="50"/>
      <c r="H280" s="50"/>
      <c r="I280" s="50"/>
      <c r="J280" s="50"/>
      <c r="K280" s="50"/>
      <c r="L280" s="50"/>
      <c r="M280" s="50"/>
      <c r="N280" s="50"/>
      <c r="O280" s="50"/>
      <c r="P280" s="50"/>
      <c r="Q280" s="50"/>
    </row>
    <row r="281" spans="1:17" customFormat="1" ht="15" customHeight="1">
      <c r="A281" s="50"/>
      <c r="B281" s="50"/>
      <c r="C281" s="50"/>
      <c r="D281" s="50"/>
      <c r="E281" s="50"/>
      <c r="F281" s="50"/>
      <c r="G281" s="50"/>
      <c r="H281" s="50"/>
      <c r="I281" s="50"/>
      <c r="J281" s="50"/>
      <c r="K281" s="50"/>
      <c r="L281" s="50"/>
      <c r="M281" s="50"/>
      <c r="N281" s="50"/>
      <c r="O281" s="50"/>
      <c r="P281" s="50"/>
      <c r="Q281" s="50"/>
    </row>
    <row r="282" spans="1:17" customFormat="1" ht="15" customHeight="1">
      <c r="A282" s="50"/>
      <c r="B282" s="50"/>
      <c r="C282" s="50"/>
      <c r="D282" s="50"/>
      <c r="E282" s="50"/>
      <c r="F282" s="50"/>
      <c r="G282" s="50"/>
      <c r="H282" s="50"/>
      <c r="I282" s="50"/>
      <c r="J282" s="50"/>
      <c r="K282" s="50"/>
      <c r="L282" s="50"/>
      <c r="M282" s="50"/>
      <c r="N282" s="50"/>
      <c r="O282" s="50"/>
      <c r="P282" s="50"/>
      <c r="Q282" s="50"/>
    </row>
    <row r="283" spans="1:17" customFormat="1" ht="15" customHeight="1">
      <c r="A283" s="50"/>
      <c r="B283" s="50"/>
      <c r="C283" s="50"/>
      <c r="D283" s="50"/>
      <c r="E283" s="50"/>
      <c r="F283" s="50"/>
      <c r="G283" s="50"/>
      <c r="H283" s="50"/>
      <c r="I283" s="50"/>
      <c r="J283" s="50"/>
      <c r="K283" s="50"/>
      <c r="L283" s="50"/>
      <c r="M283" s="50"/>
      <c r="N283" s="50"/>
      <c r="O283" s="50"/>
      <c r="P283" s="50"/>
      <c r="Q283" s="50"/>
    </row>
    <row r="284" spans="1:17" customFormat="1" ht="15" customHeight="1">
      <c r="A284" s="50"/>
      <c r="B284" s="50"/>
      <c r="C284" s="50"/>
      <c r="D284" s="50"/>
      <c r="E284" s="50"/>
      <c r="F284" s="50"/>
      <c r="G284" s="50"/>
      <c r="H284" s="50"/>
      <c r="I284" s="50"/>
      <c r="J284" s="50"/>
      <c r="K284" s="50"/>
      <c r="L284" s="50"/>
      <c r="M284" s="50"/>
      <c r="N284" s="50"/>
      <c r="O284" s="50"/>
      <c r="P284" s="50"/>
      <c r="Q284" s="50"/>
    </row>
    <row r="285" spans="1:17" customFormat="1" ht="15" customHeight="1">
      <c r="A285" s="50"/>
      <c r="B285" s="50"/>
      <c r="C285" s="50"/>
      <c r="D285" s="50"/>
      <c r="E285" s="50"/>
      <c r="F285" s="50"/>
      <c r="G285" s="50"/>
      <c r="H285" s="50"/>
      <c r="I285" s="50"/>
      <c r="J285" s="50"/>
      <c r="K285" s="50"/>
      <c r="L285" s="50"/>
      <c r="M285" s="50"/>
      <c r="N285" s="50"/>
      <c r="O285" s="50"/>
      <c r="P285" s="50"/>
      <c r="Q285" s="50"/>
    </row>
    <row r="286" spans="1:17" customFormat="1" ht="15" customHeight="1">
      <c r="A286" s="50"/>
      <c r="B286" s="50"/>
      <c r="C286" s="50"/>
      <c r="D286" s="50"/>
      <c r="E286" s="50"/>
      <c r="F286" s="50"/>
      <c r="G286" s="50"/>
      <c r="H286" s="50"/>
      <c r="I286" s="50"/>
      <c r="J286" s="50"/>
      <c r="K286" s="50"/>
      <c r="L286" s="50"/>
      <c r="M286" s="50"/>
      <c r="N286" s="50"/>
      <c r="O286" s="50"/>
      <c r="P286" s="50"/>
      <c r="Q286" s="50"/>
    </row>
    <row r="287" spans="1:17" customFormat="1" ht="15" customHeight="1">
      <c r="A287" s="50"/>
      <c r="B287" s="50"/>
      <c r="C287" s="50"/>
      <c r="D287" s="50"/>
      <c r="E287" s="50"/>
      <c r="F287" s="50"/>
      <c r="G287" s="50"/>
      <c r="H287" s="50"/>
      <c r="I287" s="50"/>
      <c r="J287" s="50"/>
      <c r="K287" s="50"/>
      <c r="L287" s="50"/>
      <c r="M287" s="50"/>
      <c r="N287" s="50"/>
      <c r="O287" s="50"/>
      <c r="P287" s="50"/>
      <c r="Q287" s="50"/>
    </row>
    <row r="288" spans="1:17" customFormat="1" ht="15" customHeight="1">
      <c r="A288" s="50"/>
      <c r="B288" s="50"/>
      <c r="C288" s="50"/>
      <c r="D288" s="50"/>
      <c r="E288" s="50"/>
      <c r="F288" s="50"/>
      <c r="G288" s="50"/>
      <c r="H288" s="50"/>
      <c r="I288" s="50"/>
      <c r="J288" s="50"/>
      <c r="K288" s="50"/>
      <c r="L288" s="50"/>
      <c r="M288" s="50"/>
      <c r="N288" s="50"/>
      <c r="O288" s="50"/>
      <c r="P288" s="50"/>
      <c r="Q288" s="50"/>
    </row>
    <row r="289" spans="1:17" customFormat="1" ht="15" customHeight="1">
      <c r="A289" s="50"/>
      <c r="B289" s="50"/>
      <c r="C289" s="50"/>
      <c r="D289" s="50"/>
      <c r="E289" s="50"/>
      <c r="F289" s="50"/>
      <c r="G289" s="50"/>
      <c r="H289" s="50"/>
      <c r="I289" s="50"/>
      <c r="J289" s="50"/>
      <c r="K289" s="50"/>
      <c r="L289" s="50"/>
      <c r="M289" s="50"/>
      <c r="N289" s="50"/>
      <c r="O289" s="50"/>
      <c r="P289" s="50"/>
      <c r="Q289" s="50"/>
    </row>
    <row r="290" spans="1:17" customFormat="1" ht="15" customHeight="1">
      <c r="A290" s="50"/>
      <c r="B290" s="50"/>
      <c r="C290" s="50"/>
      <c r="D290" s="50"/>
      <c r="E290" s="50"/>
      <c r="F290" s="50"/>
      <c r="G290" s="50"/>
      <c r="H290" s="50"/>
      <c r="I290" s="50"/>
      <c r="J290" s="50"/>
      <c r="K290" s="50"/>
      <c r="L290" s="50"/>
      <c r="M290" s="50"/>
      <c r="N290" s="50"/>
      <c r="O290" s="50"/>
      <c r="P290" s="50"/>
      <c r="Q290" s="50"/>
    </row>
    <row r="291" spans="1:17" customFormat="1" ht="15" customHeight="1">
      <c r="A291" s="50"/>
      <c r="B291" s="50"/>
      <c r="C291" s="50"/>
      <c r="D291" s="50"/>
      <c r="E291" s="50"/>
      <c r="F291" s="50"/>
      <c r="G291" s="50"/>
      <c r="H291" s="50"/>
      <c r="I291" s="50"/>
      <c r="J291" s="50"/>
      <c r="K291" s="50"/>
      <c r="L291" s="50"/>
      <c r="M291" s="50"/>
      <c r="N291" s="50"/>
      <c r="O291" s="50"/>
      <c r="P291" s="50"/>
      <c r="Q291" s="50"/>
    </row>
    <row r="292" spans="1:17" customFormat="1" ht="15" customHeight="1">
      <c r="A292" s="50"/>
      <c r="B292" s="50"/>
      <c r="C292" s="50"/>
      <c r="D292" s="50"/>
      <c r="E292" s="50"/>
      <c r="F292" s="50"/>
      <c r="G292" s="50"/>
      <c r="H292" s="50"/>
      <c r="I292" s="50"/>
      <c r="J292" s="50"/>
      <c r="K292" s="50"/>
      <c r="L292" s="50"/>
      <c r="M292" s="50"/>
      <c r="N292" s="50"/>
      <c r="O292" s="50"/>
      <c r="P292" s="50"/>
      <c r="Q292" s="50"/>
    </row>
    <row r="293" spans="1:17" customFormat="1" ht="15" customHeight="1">
      <c r="A293" s="50"/>
      <c r="B293" s="50"/>
      <c r="C293" s="50"/>
      <c r="D293" s="50"/>
      <c r="E293" s="50"/>
      <c r="F293" s="50"/>
      <c r="G293" s="50"/>
      <c r="H293" s="50"/>
      <c r="I293" s="50"/>
      <c r="J293" s="50"/>
      <c r="K293" s="50"/>
      <c r="L293" s="50"/>
      <c r="M293" s="50"/>
      <c r="N293" s="50"/>
      <c r="O293" s="50"/>
      <c r="P293" s="50"/>
      <c r="Q293" s="50"/>
    </row>
    <row r="294" spans="1:17" customFormat="1" ht="15" customHeight="1">
      <c r="A294" s="50"/>
      <c r="B294" s="50"/>
      <c r="C294" s="50"/>
      <c r="D294" s="50"/>
      <c r="E294" s="50"/>
      <c r="F294" s="50"/>
      <c r="G294" s="50"/>
      <c r="H294" s="50"/>
      <c r="I294" s="50"/>
      <c r="J294" s="50"/>
      <c r="K294" s="50"/>
      <c r="L294" s="50"/>
      <c r="M294" s="50"/>
      <c r="N294" s="50"/>
      <c r="O294" s="50"/>
      <c r="P294" s="50"/>
      <c r="Q294" s="50"/>
    </row>
    <row r="295" spans="1:17" customFormat="1" ht="15" customHeight="1">
      <c r="A295" s="50"/>
      <c r="B295" s="50"/>
      <c r="C295" s="50"/>
      <c r="D295" s="50"/>
      <c r="E295" s="50"/>
      <c r="F295" s="50"/>
      <c r="G295" s="50"/>
      <c r="H295" s="50"/>
      <c r="I295" s="50"/>
      <c r="J295" s="50"/>
      <c r="K295" s="50"/>
      <c r="L295" s="50"/>
      <c r="M295" s="50"/>
      <c r="N295" s="50"/>
      <c r="O295" s="50"/>
      <c r="P295" s="50"/>
      <c r="Q295" s="50"/>
    </row>
    <row r="296" spans="1:17" customFormat="1" ht="15" customHeight="1">
      <c r="A296" s="50"/>
      <c r="B296" s="50"/>
      <c r="C296" s="50"/>
      <c r="D296" s="50"/>
      <c r="E296" s="50"/>
      <c r="F296" s="50"/>
      <c r="G296" s="50"/>
      <c r="H296" s="50"/>
      <c r="I296" s="50"/>
      <c r="J296" s="50"/>
      <c r="K296" s="50"/>
      <c r="L296" s="50"/>
      <c r="M296" s="50"/>
      <c r="N296" s="50"/>
      <c r="O296" s="50"/>
      <c r="P296" s="50"/>
      <c r="Q296" s="50"/>
    </row>
    <row r="297" spans="1:17" customFormat="1" ht="15" customHeight="1">
      <c r="A297" s="50"/>
      <c r="B297" s="50"/>
      <c r="C297" s="50"/>
      <c r="D297" s="50"/>
      <c r="E297" s="50"/>
      <c r="F297" s="50"/>
      <c r="G297" s="50"/>
      <c r="H297" s="50"/>
      <c r="I297" s="50"/>
      <c r="J297" s="50"/>
      <c r="K297" s="50"/>
      <c r="L297" s="50"/>
      <c r="M297" s="50"/>
      <c r="N297" s="50"/>
      <c r="O297" s="50"/>
      <c r="P297" s="50"/>
      <c r="Q297" s="50"/>
    </row>
    <row r="298" spans="1:17" customFormat="1" ht="15" customHeight="1">
      <c r="A298" s="50"/>
      <c r="B298" s="50"/>
      <c r="C298" s="50"/>
      <c r="D298" s="50"/>
      <c r="E298" s="50"/>
      <c r="F298" s="50"/>
      <c r="G298" s="50"/>
      <c r="H298" s="50"/>
      <c r="I298" s="50"/>
      <c r="J298" s="50"/>
      <c r="K298" s="50"/>
      <c r="L298" s="50"/>
      <c r="M298" s="50"/>
      <c r="N298" s="50"/>
      <c r="O298" s="50"/>
      <c r="P298" s="50"/>
      <c r="Q298" s="50"/>
    </row>
    <row r="299" spans="1:17" customFormat="1" ht="15" customHeight="1">
      <c r="A299" s="50"/>
      <c r="B299" s="50"/>
      <c r="C299" s="50"/>
      <c r="D299" s="50"/>
      <c r="E299" s="50"/>
      <c r="F299" s="50"/>
      <c r="G299" s="50"/>
      <c r="H299" s="50"/>
      <c r="I299" s="50"/>
      <c r="J299" s="50"/>
      <c r="K299" s="50"/>
      <c r="L299" s="50"/>
      <c r="M299" s="50"/>
      <c r="N299" s="50"/>
      <c r="O299" s="50"/>
      <c r="P299" s="50"/>
      <c r="Q299" s="50"/>
    </row>
    <row r="300" spans="1:17" customFormat="1" ht="15" customHeight="1">
      <c r="A300" s="50"/>
      <c r="B300" s="50"/>
      <c r="C300" s="50"/>
      <c r="D300" s="50"/>
      <c r="E300" s="50"/>
      <c r="F300" s="50"/>
      <c r="G300" s="50"/>
      <c r="H300" s="50"/>
      <c r="I300" s="50"/>
      <c r="J300" s="50"/>
      <c r="K300" s="50"/>
      <c r="L300" s="50"/>
      <c r="M300" s="50"/>
      <c r="N300" s="50"/>
      <c r="O300" s="50"/>
      <c r="P300" s="50"/>
      <c r="Q300" s="50"/>
    </row>
    <row r="301" spans="1:17" customFormat="1" ht="15" customHeight="1">
      <c r="A301" s="50"/>
      <c r="B301" s="50"/>
      <c r="C301" s="50"/>
      <c r="D301" s="50"/>
      <c r="E301" s="50"/>
      <c r="F301" s="50"/>
      <c r="G301" s="50"/>
      <c r="H301" s="50"/>
      <c r="I301" s="50"/>
      <c r="J301" s="50"/>
      <c r="K301" s="50"/>
      <c r="L301" s="50"/>
      <c r="M301" s="50"/>
      <c r="N301" s="50"/>
      <c r="O301" s="50"/>
      <c r="P301" s="50"/>
      <c r="Q301" s="50"/>
    </row>
    <row r="302" spans="1:17" customFormat="1" ht="15" customHeight="1">
      <c r="A302" s="50"/>
      <c r="B302" s="50"/>
      <c r="C302" s="50"/>
      <c r="D302" s="50"/>
      <c r="E302" s="50"/>
      <c r="F302" s="50"/>
      <c r="G302" s="50"/>
      <c r="H302" s="50"/>
      <c r="I302" s="50"/>
      <c r="J302" s="50"/>
      <c r="K302" s="50"/>
      <c r="L302" s="50"/>
      <c r="M302" s="50"/>
      <c r="N302" s="50"/>
      <c r="O302" s="50"/>
      <c r="P302" s="50"/>
      <c r="Q302" s="50"/>
    </row>
    <row r="303" spans="1:17" customFormat="1" ht="15" customHeight="1">
      <c r="A303" s="50"/>
      <c r="B303" s="50"/>
      <c r="C303" s="50"/>
      <c r="D303" s="50"/>
      <c r="E303" s="50"/>
      <c r="F303" s="50"/>
      <c r="G303" s="50"/>
      <c r="H303" s="50"/>
      <c r="I303" s="50"/>
      <c r="J303" s="50"/>
      <c r="K303" s="50"/>
      <c r="L303" s="50"/>
      <c r="M303" s="50"/>
      <c r="N303" s="50"/>
      <c r="O303" s="50"/>
      <c r="P303" s="50"/>
      <c r="Q303" s="50"/>
    </row>
    <row r="304" spans="1:17" customFormat="1" ht="15" customHeight="1">
      <c r="A304" s="50"/>
      <c r="B304" s="50"/>
      <c r="C304" s="50"/>
      <c r="D304" s="50"/>
      <c r="E304" s="50"/>
      <c r="F304" s="50"/>
      <c r="G304" s="50"/>
      <c r="H304" s="50"/>
      <c r="I304" s="50"/>
      <c r="J304" s="50"/>
      <c r="K304" s="50"/>
      <c r="L304" s="50"/>
      <c r="M304" s="50"/>
      <c r="N304" s="50"/>
      <c r="O304" s="50"/>
      <c r="P304" s="50"/>
      <c r="Q304" s="50"/>
    </row>
    <row r="305" spans="1:17" customFormat="1" ht="15" customHeight="1">
      <c r="A305" s="50"/>
      <c r="B305" s="50"/>
      <c r="C305" s="50"/>
      <c r="D305" s="50"/>
      <c r="E305" s="50"/>
      <c r="F305" s="50"/>
      <c r="G305" s="50"/>
      <c r="H305" s="50"/>
      <c r="I305" s="50"/>
      <c r="J305" s="50"/>
      <c r="K305" s="50"/>
      <c r="L305" s="50"/>
      <c r="M305" s="50"/>
      <c r="N305" s="50"/>
      <c r="O305" s="50"/>
      <c r="P305" s="50"/>
      <c r="Q305" s="50"/>
    </row>
    <row r="306" spans="1:17" customFormat="1" ht="15" customHeight="1">
      <c r="A306" s="50"/>
      <c r="B306" s="50"/>
      <c r="C306" s="50"/>
      <c r="D306" s="50"/>
      <c r="E306" s="50"/>
      <c r="F306" s="50"/>
      <c r="G306" s="50"/>
      <c r="H306" s="50"/>
      <c r="I306" s="50"/>
      <c r="J306" s="50"/>
      <c r="K306" s="50"/>
      <c r="L306" s="50"/>
      <c r="M306" s="50"/>
      <c r="N306" s="50"/>
      <c r="O306" s="50"/>
      <c r="P306" s="50"/>
      <c r="Q306" s="50"/>
    </row>
    <row r="307" spans="1:17" customFormat="1" ht="15" customHeight="1">
      <c r="A307" s="50"/>
      <c r="B307" s="50"/>
      <c r="C307" s="50"/>
      <c r="D307" s="50"/>
      <c r="E307" s="50"/>
      <c r="F307" s="50"/>
      <c r="G307" s="50"/>
      <c r="H307" s="50"/>
      <c r="I307" s="50"/>
      <c r="J307" s="50"/>
      <c r="K307" s="50"/>
      <c r="L307" s="50"/>
      <c r="M307" s="50"/>
      <c r="N307" s="50"/>
      <c r="O307" s="50"/>
      <c r="P307" s="50"/>
      <c r="Q307" s="50"/>
    </row>
    <row r="308" spans="1:17" customFormat="1" ht="15" customHeight="1">
      <c r="A308" s="50"/>
      <c r="B308" s="50"/>
      <c r="C308" s="50"/>
      <c r="D308" s="50"/>
      <c r="E308" s="50"/>
      <c r="F308" s="50"/>
      <c r="G308" s="50"/>
      <c r="H308" s="50"/>
      <c r="I308" s="50"/>
      <c r="J308" s="50"/>
      <c r="K308" s="50"/>
      <c r="L308" s="50"/>
      <c r="M308" s="50"/>
      <c r="N308" s="50"/>
      <c r="O308" s="50"/>
      <c r="P308" s="50"/>
      <c r="Q308" s="50"/>
    </row>
    <row r="309" spans="1:17" customFormat="1" ht="15" customHeight="1">
      <c r="A309" s="50"/>
      <c r="B309" s="50"/>
      <c r="C309" s="50"/>
      <c r="D309" s="50"/>
      <c r="E309" s="50"/>
      <c r="F309" s="50"/>
      <c r="G309" s="50"/>
      <c r="H309" s="50"/>
      <c r="I309" s="50"/>
      <c r="J309" s="50"/>
      <c r="K309" s="50"/>
      <c r="L309" s="50"/>
      <c r="M309" s="50"/>
      <c r="N309" s="50"/>
      <c r="O309" s="50"/>
      <c r="P309" s="50"/>
      <c r="Q309" s="50"/>
    </row>
    <row r="310" spans="1:17" customFormat="1" ht="15" customHeight="1">
      <c r="A310" s="50"/>
      <c r="B310" s="50"/>
      <c r="C310" s="50"/>
      <c r="D310" s="50"/>
      <c r="E310" s="50"/>
      <c r="F310" s="50"/>
      <c r="G310" s="50"/>
      <c r="H310" s="50"/>
      <c r="I310" s="50"/>
      <c r="J310" s="50"/>
      <c r="K310" s="50"/>
      <c r="L310" s="50"/>
      <c r="M310" s="50"/>
      <c r="N310" s="50"/>
      <c r="O310" s="50"/>
      <c r="P310" s="50"/>
      <c r="Q310" s="50"/>
    </row>
    <row r="311" spans="1:17" customFormat="1" ht="15" customHeight="1">
      <c r="A311" s="50"/>
      <c r="B311" s="50"/>
      <c r="C311" s="50"/>
      <c r="D311" s="50"/>
      <c r="E311" s="50"/>
      <c r="F311" s="50"/>
      <c r="G311" s="50"/>
      <c r="H311" s="50"/>
      <c r="I311" s="50"/>
      <c r="J311" s="50"/>
      <c r="K311" s="50"/>
      <c r="L311" s="50"/>
      <c r="M311" s="50"/>
      <c r="N311" s="50"/>
      <c r="O311" s="50"/>
      <c r="P311" s="50"/>
      <c r="Q311" s="50"/>
    </row>
    <row r="312" spans="1:17" customFormat="1" ht="15" customHeight="1">
      <c r="A312" s="50"/>
      <c r="B312" s="50"/>
      <c r="C312" s="50"/>
      <c r="D312" s="50"/>
      <c r="E312" s="50"/>
      <c r="F312" s="50"/>
      <c r="G312" s="50"/>
      <c r="H312" s="50"/>
      <c r="I312" s="50"/>
      <c r="J312" s="50"/>
      <c r="K312" s="50"/>
      <c r="L312" s="50"/>
      <c r="M312" s="50"/>
      <c r="N312" s="50"/>
      <c r="O312" s="50"/>
      <c r="P312" s="50"/>
      <c r="Q312" s="50"/>
    </row>
    <row r="313" spans="1:17" customFormat="1" ht="15" customHeight="1">
      <c r="A313" s="50"/>
      <c r="B313" s="50"/>
      <c r="C313" s="50"/>
      <c r="D313" s="50"/>
      <c r="E313" s="50"/>
      <c r="F313" s="50"/>
      <c r="G313" s="50"/>
      <c r="H313" s="50"/>
      <c r="I313" s="50"/>
      <c r="J313" s="50"/>
      <c r="K313" s="50"/>
      <c r="L313" s="50"/>
      <c r="M313" s="50"/>
      <c r="N313" s="50"/>
      <c r="O313" s="50"/>
      <c r="P313" s="50"/>
      <c r="Q313" s="50"/>
    </row>
    <row r="314" spans="1:17" customFormat="1" ht="15" customHeight="1">
      <c r="A314" s="50"/>
      <c r="B314" s="50"/>
      <c r="C314" s="50"/>
      <c r="D314" s="50"/>
      <c r="E314" s="50"/>
      <c r="F314" s="50"/>
      <c r="G314" s="50"/>
      <c r="H314" s="50"/>
      <c r="I314" s="50"/>
      <c r="J314" s="50"/>
      <c r="K314" s="50"/>
      <c r="L314" s="50"/>
      <c r="M314" s="50"/>
      <c r="N314" s="50"/>
      <c r="O314" s="50"/>
      <c r="P314" s="50"/>
      <c r="Q314" s="50"/>
    </row>
    <row r="315" spans="1:17" customFormat="1" ht="15" customHeight="1">
      <c r="A315" s="50"/>
      <c r="B315" s="50"/>
      <c r="C315" s="50"/>
      <c r="D315" s="50"/>
      <c r="E315" s="50"/>
      <c r="F315" s="50"/>
      <c r="G315" s="50"/>
      <c r="H315" s="50"/>
      <c r="I315" s="50"/>
      <c r="J315" s="50"/>
      <c r="K315" s="50"/>
      <c r="L315" s="50"/>
      <c r="M315" s="50"/>
      <c r="N315" s="50"/>
      <c r="O315" s="50"/>
      <c r="P315" s="50"/>
      <c r="Q315" s="50"/>
    </row>
    <row r="316" spans="1:17" customFormat="1" ht="15" customHeight="1">
      <c r="A316" s="50"/>
      <c r="B316" s="50"/>
      <c r="C316" s="50"/>
      <c r="D316" s="50"/>
      <c r="E316" s="50"/>
      <c r="F316" s="50"/>
      <c r="G316" s="50"/>
      <c r="H316" s="50"/>
      <c r="I316" s="50"/>
      <c r="J316" s="50"/>
      <c r="K316" s="50"/>
      <c r="L316" s="50"/>
      <c r="M316" s="50"/>
      <c r="N316" s="50"/>
      <c r="O316" s="50"/>
      <c r="P316" s="50"/>
      <c r="Q316" s="50"/>
    </row>
    <row r="317" spans="1:17" customFormat="1" ht="15" customHeight="1">
      <c r="A317" s="50"/>
      <c r="B317" s="50"/>
      <c r="C317" s="50"/>
      <c r="D317" s="50"/>
      <c r="E317" s="50"/>
      <c r="F317" s="50"/>
      <c r="G317" s="50"/>
      <c r="H317" s="50"/>
      <c r="I317" s="50"/>
      <c r="J317" s="50"/>
      <c r="K317" s="50"/>
      <c r="L317" s="50"/>
      <c r="M317" s="50"/>
      <c r="N317" s="50"/>
      <c r="O317" s="50"/>
      <c r="P317" s="50"/>
      <c r="Q317" s="50"/>
    </row>
    <row r="318" spans="1:17" customFormat="1" ht="15" customHeight="1">
      <c r="A318" s="50"/>
      <c r="B318" s="50"/>
      <c r="C318" s="50"/>
      <c r="D318" s="50"/>
      <c r="E318" s="50"/>
      <c r="F318" s="50"/>
      <c r="G318" s="50"/>
      <c r="H318" s="50"/>
      <c r="I318" s="50"/>
      <c r="J318" s="50"/>
      <c r="K318" s="50"/>
      <c r="L318" s="50"/>
      <c r="M318" s="50"/>
      <c r="N318" s="50"/>
      <c r="O318" s="50"/>
      <c r="P318" s="50"/>
      <c r="Q318" s="50"/>
    </row>
    <row r="319" spans="1:17" customFormat="1" ht="15" customHeight="1">
      <c r="A319" s="50"/>
      <c r="B319" s="50"/>
      <c r="C319" s="50"/>
      <c r="D319" s="50"/>
      <c r="E319" s="50"/>
      <c r="F319" s="50"/>
      <c r="G319" s="50"/>
      <c r="H319" s="50"/>
      <c r="I319" s="50"/>
      <c r="J319" s="50"/>
      <c r="K319" s="50"/>
      <c r="L319" s="50"/>
      <c r="M319" s="50"/>
      <c r="N319" s="50"/>
      <c r="O319" s="50"/>
      <c r="P319" s="50"/>
      <c r="Q319" s="50"/>
    </row>
    <row r="320" spans="1:17" customFormat="1" ht="15" customHeight="1">
      <c r="A320" s="50"/>
      <c r="B320" s="50"/>
      <c r="C320" s="50"/>
      <c r="D320" s="50"/>
      <c r="E320" s="50"/>
      <c r="F320" s="50"/>
      <c r="G320" s="50"/>
      <c r="H320" s="50"/>
      <c r="I320" s="50"/>
      <c r="J320" s="50"/>
      <c r="K320" s="50"/>
      <c r="L320" s="50"/>
      <c r="M320" s="50"/>
      <c r="N320" s="50"/>
      <c r="O320" s="50"/>
      <c r="P320" s="50"/>
      <c r="Q320" s="50"/>
    </row>
    <row r="321" spans="1:17" customFormat="1" ht="15" customHeight="1">
      <c r="A321" s="50"/>
      <c r="B321" s="50"/>
      <c r="C321" s="50"/>
      <c r="D321" s="50"/>
      <c r="E321" s="50"/>
      <c r="F321" s="50"/>
      <c r="G321" s="50"/>
      <c r="H321" s="50"/>
      <c r="I321" s="50"/>
      <c r="J321" s="50"/>
      <c r="K321" s="50"/>
      <c r="L321" s="50"/>
      <c r="M321" s="50"/>
      <c r="N321" s="50"/>
      <c r="O321" s="50"/>
      <c r="P321" s="50"/>
      <c r="Q321" s="50"/>
    </row>
    <row r="322" spans="1:17" customFormat="1" ht="15" customHeight="1">
      <c r="A322" s="50"/>
      <c r="B322" s="50"/>
      <c r="C322" s="50"/>
      <c r="D322" s="50"/>
      <c r="E322" s="50"/>
      <c r="F322" s="50"/>
      <c r="G322" s="50"/>
      <c r="H322" s="50"/>
      <c r="I322" s="50"/>
      <c r="J322" s="50"/>
      <c r="K322" s="50"/>
      <c r="L322" s="50"/>
      <c r="M322" s="50"/>
      <c r="N322" s="50"/>
      <c r="O322" s="50"/>
      <c r="P322" s="50"/>
      <c r="Q322" s="50"/>
    </row>
    <row r="323" spans="1:17" customFormat="1" ht="15" customHeight="1">
      <c r="A323" s="50"/>
      <c r="B323" s="50"/>
      <c r="C323" s="50"/>
      <c r="D323" s="50"/>
      <c r="E323" s="50"/>
      <c r="F323" s="50"/>
      <c r="G323" s="50"/>
      <c r="H323" s="50"/>
      <c r="I323" s="50"/>
      <c r="J323" s="50"/>
      <c r="K323" s="50"/>
      <c r="L323" s="50"/>
      <c r="M323" s="50"/>
      <c r="N323" s="50"/>
      <c r="O323" s="50"/>
      <c r="P323" s="50"/>
      <c r="Q323" s="50"/>
    </row>
    <row r="324" spans="1:17" customFormat="1" ht="15" customHeight="1">
      <c r="A324" s="50"/>
      <c r="B324" s="50"/>
      <c r="C324" s="50"/>
      <c r="D324" s="50"/>
      <c r="E324" s="50"/>
      <c r="F324" s="50"/>
      <c r="G324" s="50"/>
      <c r="H324" s="50"/>
      <c r="I324" s="50"/>
      <c r="J324" s="50"/>
      <c r="K324" s="50"/>
      <c r="L324" s="50"/>
      <c r="M324" s="50"/>
      <c r="N324" s="50"/>
      <c r="O324" s="50"/>
      <c r="P324" s="50"/>
      <c r="Q324" s="50"/>
    </row>
    <row r="325" spans="1:17" customFormat="1" ht="15" customHeight="1">
      <c r="A325" s="50"/>
      <c r="B325" s="50"/>
      <c r="C325" s="50"/>
      <c r="D325" s="50"/>
      <c r="E325" s="50"/>
      <c r="F325" s="50"/>
      <c r="G325" s="50"/>
      <c r="H325" s="50"/>
      <c r="I325" s="50"/>
      <c r="J325" s="50"/>
      <c r="K325" s="50"/>
      <c r="L325" s="50"/>
      <c r="M325" s="50"/>
      <c r="N325" s="50"/>
      <c r="O325" s="50"/>
      <c r="P325" s="50"/>
      <c r="Q325" s="50"/>
    </row>
    <row r="326" spans="1:17" customFormat="1" ht="15" customHeight="1">
      <c r="A326" s="50"/>
      <c r="B326" s="50"/>
      <c r="C326" s="50"/>
      <c r="D326" s="50"/>
      <c r="E326" s="50"/>
      <c r="F326" s="50"/>
      <c r="G326" s="50"/>
      <c r="H326" s="50"/>
      <c r="I326" s="50"/>
      <c r="J326" s="50"/>
      <c r="K326" s="50"/>
      <c r="L326" s="50"/>
      <c r="M326" s="50"/>
      <c r="N326" s="50"/>
      <c r="O326" s="50"/>
      <c r="P326" s="50"/>
      <c r="Q326" s="50"/>
    </row>
    <row r="327" spans="1:17" customFormat="1" ht="15" customHeight="1">
      <c r="A327" s="50"/>
      <c r="B327" s="50"/>
      <c r="C327" s="50"/>
      <c r="D327" s="50"/>
      <c r="E327" s="50"/>
      <c r="F327" s="50"/>
      <c r="G327" s="50"/>
      <c r="H327" s="50"/>
      <c r="I327" s="50"/>
      <c r="J327" s="50"/>
      <c r="K327" s="50"/>
      <c r="L327" s="50"/>
      <c r="M327" s="50"/>
      <c r="N327" s="50"/>
      <c r="O327" s="50"/>
      <c r="P327" s="50"/>
      <c r="Q327" s="50"/>
    </row>
    <row r="328" spans="1:17" customFormat="1" ht="15" customHeight="1">
      <c r="A328" s="50"/>
      <c r="B328" s="50"/>
      <c r="C328" s="50"/>
      <c r="D328" s="50"/>
      <c r="E328" s="50"/>
      <c r="F328" s="50"/>
      <c r="G328" s="50"/>
      <c r="H328" s="50"/>
      <c r="I328" s="50"/>
      <c r="J328" s="50"/>
      <c r="K328" s="50"/>
      <c r="L328" s="50"/>
      <c r="M328" s="50"/>
      <c r="N328" s="50"/>
      <c r="O328" s="50"/>
      <c r="P328" s="50"/>
      <c r="Q328" s="50"/>
    </row>
    <row r="329" spans="1:17" customFormat="1" ht="15" customHeight="1">
      <c r="A329" s="50"/>
      <c r="B329" s="50"/>
      <c r="C329" s="50"/>
      <c r="D329" s="50"/>
      <c r="E329" s="50"/>
      <c r="F329" s="50"/>
      <c r="G329" s="50"/>
      <c r="H329" s="50"/>
      <c r="I329" s="50"/>
      <c r="J329" s="50"/>
      <c r="K329" s="50"/>
      <c r="L329" s="50"/>
      <c r="M329" s="50"/>
      <c r="N329" s="50"/>
      <c r="O329" s="50"/>
      <c r="P329" s="50"/>
      <c r="Q329" s="50"/>
    </row>
    <row r="330" spans="1:17" customFormat="1" ht="15" customHeight="1">
      <c r="A330" s="50"/>
      <c r="B330" s="50"/>
      <c r="C330" s="50"/>
      <c r="D330" s="50"/>
      <c r="E330" s="50"/>
      <c r="F330" s="50"/>
      <c r="G330" s="50"/>
      <c r="H330" s="50"/>
      <c r="I330" s="50"/>
      <c r="J330" s="50"/>
      <c r="K330" s="50"/>
      <c r="L330" s="50"/>
      <c r="M330" s="50"/>
      <c r="N330" s="50"/>
      <c r="O330" s="50"/>
      <c r="P330" s="50"/>
      <c r="Q330" s="50"/>
    </row>
    <row r="331" spans="1:17" customFormat="1" ht="15" customHeight="1">
      <c r="A331" s="50"/>
      <c r="B331" s="50"/>
      <c r="C331" s="50"/>
      <c r="D331" s="50"/>
      <c r="E331" s="50"/>
      <c r="F331" s="50"/>
      <c r="G331" s="50"/>
      <c r="H331" s="50"/>
      <c r="I331" s="50"/>
      <c r="J331" s="50"/>
      <c r="K331" s="50"/>
      <c r="L331" s="50"/>
      <c r="M331" s="50"/>
      <c r="N331" s="50"/>
      <c r="O331" s="50"/>
      <c r="P331" s="50"/>
      <c r="Q331" s="50"/>
    </row>
    <row r="332" spans="1:17" customFormat="1" ht="15" customHeight="1">
      <c r="A332" s="50"/>
      <c r="B332" s="50"/>
      <c r="C332" s="50"/>
      <c r="D332" s="50"/>
      <c r="E332" s="50"/>
      <c r="F332" s="50"/>
      <c r="G332" s="50"/>
      <c r="H332" s="50"/>
      <c r="I332" s="50"/>
      <c r="J332" s="50"/>
      <c r="K332" s="50"/>
      <c r="L332" s="50"/>
      <c r="M332" s="50"/>
      <c r="N332" s="50"/>
      <c r="O332" s="50"/>
      <c r="P332" s="50"/>
      <c r="Q332" s="50"/>
    </row>
    <row r="333" spans="1:17" customFormat="1" ht="15" customHeight="1">
      <c r="A333" s="50"/>
      <c r="B333" s="50"/>
      <c r="C333" s="50"/>
      <c r="D333" s="50"/>
      <c r="E333" s="50"/>
      <c r="F333" s="50"/>
      <c r="G333" s="50"/>
      <c r="H333" s="50"/>
      <c r="I333" s="50"/>
      <c r="J333" s="50"/>
      <c r="K333" s="50"/>
      <c r="L333" s="50"/>
      <c r="M333" s="50"/>
      <c r="N333" s="50"/>
      <c r="O333" s="50"/>
      <c r="P333" s="50"/>
      <c r="Q333" s="50"/>
    </row>
    <row r="334" spans="1:17" customFormat="1" ht="15" customHeight="1">
      <c r="A334" s="50"/>
      <c r="B334" s="50"/>
      <c r="C334" s="50"/>
      <c r="D334" s="50"/>
      <c r="E334" s="50"/>
      <c r="F334" s="50"/>
      <c r="G334" s="50"/>
      <c r="H334" s="50"/>
      <c r="I334" s="50"/>
      <c r="J334" s="50"/>
      <c r="K334" s="50"/>
      <c r="L334" s="50"/>
      <c r="M334" s="50"/>
      <c r="N334" s="50"/>
      <c r="O334" s="50"/>
      <c r="P334" s="50"/>
      <c r="Q334" s="50"/>
    </row>
    <row r="335" spans="1:17" customFormat="1" ht="15" customHeight="1">
      <c r="A335" s="50"/>
      <c r="B335" s="50"/>
      <c r="C335" s="50"/>
      <c r="D335" s="50"/>
      <c r="E335" s="50"/>
      <c r="F335" s="50"/>
      <c r="G335" s="50"/>
      <c r="H335" s="50"/>
      <c r="I335" s="50"/>
      <c r="J335" s="50"/>
      <c r="K335" s="50"/>
      <c r="L335" s="50"/>
      <c r="M335" s="50"/>
      <c r="N335" s="50"/>
      <c r="O335" s="50"/>
      <c r="P335" s="50"/>
      <c r="Q335" s="50"/>
    </row>
    <row r="336" spans="1:17" customFormat="1" ht="15" customHeight="1">
      <c r="A336" s="50"/>
      <c r="B336" s="50"/>
      <c r="C336" s="50"/>
      <c r="D336" s="50"/>
      <c r="E336" s="50"/>
      <c r="F336" s="50"/>
      <c r="G336" s="50"/>
      <c r="H336" s="50"/>
      <c r="I336" s="50"/>
      <c r="J336" s="50"/>
      <c r="K336" s="50"/>
      <c r="L336" s="50"/>
      <c r="M336" s="50"/>
      <c r="N336" s="50"/>
      <c r="O336" s="50"/>
      <c r="P336" s="50"/>
      <c r="Q336" s="50"/>
    </row>
    <row r="337" spans="1:17" customFormat="1" ht="15" customHeight="1">
      <c r="A337" s="50"/>
      <c r="B337" s="50"/>
      <c r="C337" s="50"/>
      <c r="D337" s="50"/>
      <c r="E337" s="50"/>
      <c r="F337" s="50"/>
      <c r="G337" s="50"/>
      <c r="H337" s="50"/>
      <c r="I337" s="50"/>
      <c r="J337" s="50"/>
      <c r="K337" s="50"/>
      <c r="L337" s="50"/>
      <c r="M337" s="50"/>
      <c r="N337" s="50"/>
      <c r="O337" s="50"/>
      <c r="P337" s="50"/>
      <c r="Q337" s="50"/>
    </row>
    <row r="338" spans="1:17" customFormat="1" ht="15" customHeight="1">
      <c r="A338" s="50"/>
      <c r="B338" s="50"/>
      <c r="C338" s="50"/>
      <c r="D338" s="50"/>
      <c r="E338" s="50"/>
      <c r="F338" s="50"/>
      <c r="G338" s="50"/>
      <c r="H338" s="50"/>
      <c r="I338" s="50"/>
      <c r="J338" s="50"/>
      <c r="K338" s="50"/>
      <c r="L338" s="50"/>
      <c r="M338" s="50"/>
      <c r="N338" s="50"/>
      <c r="O338" s="50"/>
      <c r="P338" s="50"/>
      <c r="Q338" s="50"/>
    </row>
    <row r="339" spans="1:17" customFormat="1" ht="15" customHeight="1">
      <c r="A339" s="50"/>
      <c r="B339" s="50"/>
      <c r="C339" s="50"/>
      <c r="D339" s="50"/>
      <c r="E339" s="50"/>
      <c r="F339" s="50"/>
      <c r="G339" s="50"/>
      <c r="H339" s="50"/>
      <c r="I339" s="50"/>
      <c r="J339" s="50"/>
      <c r="K339" s="50"/>
      <c r="L339" s="50"/>
      <c r="M339" s="50"/>
      <c r="N339" s="50"/>
      <c r="O339" s="50"/>
      <c r="P339" s="50"/>
      <c r="Q339" s="50"/>
    </row>
    <row r="340" spans="1:17" customFormat="1" ht="15" customHeight="1">
      <c r="A340" s="50"/>
      <c r="B340" s="50"/>
      <c r="C340" s="50"/>
      <c r="D340" s="50"/>
      <c r="E340" s="50"/>
      <c r="F340" s="50"/>
      <c r="G340" s="50"/>
      <c r="H340" s="50"/>
      <c r="I340" s="50"/>
      <c r="J340" s="50"/>
      <c r="K340" s="50"/>
      <c r="L340" s="50"/>
      <c r="M340" s="50"/>
      <c r="N340" s="50"/>
      <c r="O340" s="50"/>
      <c r="P340" s="50"/>
      <c r="Q340" s="50"/>
    </row>
    <row r="341" spans="1:17" customFormat="1" ht="15" customHeight="1">
      <c r="A341" s="50"/>
      <c r="B341" s="50"/>
      <c r="C341" s="50"/>
      <c r="D341" s="50"/>
      <c r="E341" s="50"/>
      <c r="F341" s="50"/>
      <c r="G341" s="50"/>
      <c r="H341" s="50"/>
      <c r="I341" s="50"/>
      <c r="J341" s="50"/>
      <c r="K341" s="50"/>
      <c r="L341" s="50"/>
      <c r="M341" s="50"/>
      <c r="N341" s="50"/>
      <c r="O341" s="50"/>
      <c r="P341" s="50"/>
      <c r="Q341" s="50"/>
    </row>
    <row r="342" spans="1:17" customFormat="1" ht="15" customHeight="1">
      <c r="A342" s="50"/>
      <c r="B342" s="50"/>
      <c r="C342" s="50"/>
      <c r="D342" s="50"/>
      <c r="E342" s="50"/>
      <c r="F342" s="50"/>
      <c r="G342" s="50"/>
      <c r="H342" s="50"/>
      <c r="I342" s="50"/>
      <c r="J342" s="50"/>
      <c r="K342" s="50"/>
      <c r="L342" s="50"/>
      <c r="M342" s="50"/>
      <c r="N342" s="50"/>
      <c r="O342" s="50"/>
      <c r="P342" s="50"/>
      <c r="Q342" s="50"/>
    </row>
    <row r="343" spans="1:17" customFormat="1" ht="15" customHeight="1">
      <c r="A343" s="50"/>
      <c r="B343" s="50"/>
      <c r="C343" s="50"/>
      <c r="D343" s="50"/>
      <c r="E343" s="50"/>
      <c r="F343" s="50"/>
      <c r="G343" s="50"/>
      <c r="H343" s="50"/>
      <c r="I343" s="50"/>
      <c r="J343" s="50"/>
      <c r="K343" s="50"/>
      <c r="L343" s="50"/>
      <c r="M343" s="50"/>
      <c r="N343" s="50"/>
      <c r="O343" s="50"/>
      <c r="P343" s="50"/>
      <c r="Q343" s="50"/>
    </row>
    <row r="344" spans="1:17" customFormat="1" ht="15" customHeight="1">
      <c r="A344" s="50"/>
      <c r="B344" s="50"/>
      <c r="C344" s="50"/>
      <c r="D344" s="50"/>
      <c r="E344" s="50"/>
      <c r="F344" s="50"/>
      <c r="G344" s="50"/>
      <c r="H344" s="50"/>
      <c r="I344" s="50"/>
      <c r="J344" s="50"/>
      <c r="K344" s="50"/>
      <c r="L344" s="50"/>
      <c r="M344" s="50"/>
      <c r="N344" s="50"/>
      <c r="O344" s="50"/>
      <c r="P344" s="50"/>
      <c r="Q344" s="50"/>
    </row>
    <row r="345" spans="1:17" customFormat="1" ht="15" customHeight="1">
      <c r="A345" s="50"/>
      <c r="B345" s="50"/>
      <c r="C345" s="50"/>
      <c r="D345" s="50"/>
      <c r="E345" s="50"/>
      <c r="F345" s="50"/>
      <c r="G345" s="50"/>
      <c r="H345" s="50"/>
      <c r="I345" s="50"/>
      <c r="J345" s="50"/>
      <c r="K345" s="50"/>
      <c r="L345" s="50"/>
      <c r="M345" s="50"/>
      <c r="N345" s="50"/>
      <c r="O345" s="50"/>
      <c r="P345" s="50"/>
      <c r="Q345" s="50"/>
    </row>
    <row r="346" spans="1:17" customFormat="1" ht="15" customHeight="1">
      <c r="A346" s="50"/>
      <c r="B346" s="50"/>
      <c r="C346" s="50"/>
      <c r="D346" s="50"/>
      <c r="E346" s="50"/>
      <c r="F346" s="50"/>
      <c r="G346" s="50"/>
      <c r="H346" s="50"/>
      <c r="I346" s="50"/>
      <c r="J346" s="50"/>
      <c r="K346" s="50"/>
      <c r="L346" s="50"/>
      <c r="M346" s="50"/>
      <c r="N346" s="50"/>
      <c r="O346" s="50"/>
      <c r="P346" s="50"/>
      <c r="Q346" s="50"/>
    </row>
    <row r="347" spans="1:17" customFormat="1" ht="15" customHeight="1">
      <c r="A347" s="50"/>
      <c r="B347" s="50"/>
      <c r="C347" s="50"/>
      <c r="D347" s="50"/>
      <c r="E347" s="50"/>
      <c r="F347" s="50"/>
      <c r="G347" s="50"/>
      <c r="H347" s="50"/>
      <c r="I347" s="50"/>
      <c r="J347" s="50"/>
      <c r="K347" s="50"/>
      <c r="L347" s="50"/>
      <c r="M347" s="50"/>
      <c r="N347" s="50"/>
      <c r="O347" s="50"/>
      <c r="P347" s="50"/>
      <c r="Q347" s="50"/>
    </row>
    <row r="348" spans="1:17" customFormat="1" ht="15" customHeight="1">
      <c r="A348" s="50"/>
      <c r="B348" s="50"/>
      <c r="C348" s="50"/>
      <c r="D348" s="50"/>
      <c r="E348" s="50"/>
      <c r="F348" s="50"/>
      <c r="G348" s="50"/>
      <c r="H348" s="50"/>
      <c r="I348" s="50"/>
      <c r="J348" s="50"/>
      <c r="K348" s="50"/>
      <c r="L348" s="50"/>
      <c r="M348" s="50"/>
      <c r="N348" s="50"/>
      <c r="O348" s="50"/>
      <c r="P348" s="50"/>
      <c r="Q348" s="50"/>
    </row>
    <row r="349" spans="1:17" customFormat="1" ht="15" customHeight="1">
      <c r="A349" s="50"/>
      <c r="B349" s="50"/>
      <c r="C349" s="50"/>
      <c r="D349" s="50"/>
      <c r="E349" s="50"/>
      <c r="F349" s="50"/>
      <c r="G349" s="50"/>
      <c r="H349" s="50"/>
      <c r="I349" s="50"/>
      <c r="J349" s="50"/>
      <c r="K349" s="50"/>
      <c r="L349" s="50"/>
      <c r="M349" s="50"/>
      <c r="N349" s="50"/>
      <c r="O349" s="50"/>
      <c r="P349" s="50"/>
      <c r="Q349" s="50"/>
    </row>
    <row r="350" spans="1:17" customFormat="1" ht="15" customHeight="1">
      <c r="A350" s="50"/>
      <c r="B350" s="50"/>
      <c r="C350" s="50"/>
      <c r="D350" s="50"/>
      <c r="E350" s="50"/>
      <c r="F350" s="50"/>
      <c r="G350" s="50"/>
      <c r="H350" s="50"/>
      <c r="I350" s="50"/>
      <c r="J350" s="50"/>
      <c r="K350" s="50"/>
      <c r="L350" s="50"/>
      <c r="M350" s="50"/>
      <c r="N350" s="50"/>
      <c r="O350" s="50"/>
      <c r="P350" s="50"/>
      <c r="Q350" s="50"/>
    </row>
    <row r="351" spans="1:17" customFormat="1" ht="15" customHeight="1">
      <c r="A351" s="50"/>
      <c r="B351" s="50"/>
      <c r="C351" s="50"/>
      <c r="D351" s="50"/>
      <c r="E351" s="50"/>
      <c r="F351" s="50"/>
      <c r="G351" s="50"/>
      <c r="H351" s="50"/>
      <c r="I351" s="50"/>
      <c r="J351" s="50"/>
      <c r="K351" s="50"/>
      <c r="L351" s="50"/>
      <c r="M351" s="50"/>
      <c r="N351" s="50"/>
      <c r="O351" s="50"/>
      <c r="P351" s="50"/>
      <c r="Q351" s="50"/>
    </row>
    <row r="352" spans="1:17" customFormat="1" ht="15" customHeight="1">
      <c r="A352" s="50"/>
      <c r="B352" s="50"/>
      <c r="C352" s="50"/>
      <c r="D352" s="50"/>
      <c r="E352" s="50"/>
      <c r="F352" s="50"/>
      <c r="G352" s="50"/>
      <c r="H352" s="50"/>
      <c r="I352" s="50"/>
      <c r="J352" s="50"/>
      <c r="K352" s="50"/>
      <c r="L352" s="50"/>
      <c r="M352" s="50"/>
      <c r="N352" s="50"/>
      <c r="O352" s="50"/>
      <c r="P352" s="50"/>
      <c r="Q352" s="50"/>
    </row>
    <row r="353" spans="1:17" customFormat="1" ht="15" customHeight="1">
      <c r="A353" s="50"/>
      <c r="B353" s="50"/>
      <c r="C353" s="50"/>
      <c r="D353" s="50"/>
      <c r="E353" s="50"/>
      <c r="F353" s="50"/>
      <c r="G353" s="50"/>
      <c r="H353" s="50"/>
      <c r="I353" s="50"/>
      <c r="J353" s="50"/>
      <c r="K353" s="50"/>
      <c r="L353" s="50"/>
      <c r="M353" s="50"/>
      <c r="N353" s="50"/>
      <c r="O353" s="50"/>
      <c r="P353" s="50"/>
      <c r="Q353" s="50"/>
    </row>
    <row r="354" spans="1:17" customFormat="1" ht="15" customHeight="1">
      <c r="A354" s="50"/>
      <c r="B354" s="50"/>
      <c r="C354" s="50"/>
      <c r="D354" s="50"/>
      <c r="E354" s="50"/>
      <c r="F354" s="50"/>
      <c r="G354" s="50"/>
      <c r="H354" s="50"/>
      <c r="I354" s="50"/>
      <c r="J354" s="50"/>
      <c r="K354" s="50"/>
      <c r="L354" s="50"/>
      <c r="M354" s="50"/>
      <c r="N354" s="50"/>
      <c r="O354" s="50"/>
      <c r="P354" s="50"/>
      <c r="Q354" s="50"/>
    </row>
    <row r="355" spans="1:17" customFormat="1" ht="15" customHeight="1">
      <c r="A355" s="50"/>
      <c r="B355" s="50"/>
      <c r="C355" s="50"/>
      <c r="D355" s="50"/>
      <c r="E355" s="50"/>
      <c r="F355" s="50"/>
      <c r="G355" s="50"/>
      <c r="H355" s="50"/>
      <c r="I355" s="50"/>
      <c r="J355" s="50"/>
      <c r="K355" s="50"/>
      <c r="L355" s="50"/>
      <c r="M355" s="50"/>
      <c r="N355" s="50"/>
      <c r="O355" s="50"/>
      <c r="P355" s="50"/>
      <c r="Q355" s="50"/>
    </row>
    <row r="356" spans="1:17" customFormat="1" ht="15" customHeight="1">
      <c r="A356" s="50"/>
      <c r="B356" s="50"/>
      <c r="C356" s="50"/>
      <c r="D356" s="50"/>
      <c r="E356" s="50"/>
      <c r="F356" s="50"/>
      <c r="G356" s="50"/>
      <c r="H356" s="50"/>
      <c r="I356" s="50"/>
      <c r="J356" s="50"/>
      <c r="K356" s="50"/>
      <c r="L356" s="50"/>
      <c r="M356" s="50"/>
      <c r="N356" s="50"/>
      <c r="O356" s="50"/>
      <c r="P356" s="50"/>
      <c r="Q356" s="50"/>
    </row>
    <row r="357" spans="1:17" customFormat="1" ht="15" customHeight="1">
      <c r="A357" s="50"/>
      <c r="B357" s="50"/>
      <c r="C357" s="50"/>
      <c r="D357" s="50"/>
      <c r="E357" s="50"/>
      <c r="F357" s="50"/>
      <c r="G357" s="50"/>
      <c r="H357" s="50"/>
      <c r="I357" s="50"/>
      <c r="J357" s="50"/>
      <c r="K357" s="50"/>
      <c r="L357" s="50"/>
      <c r="M357" s="50"/>
      <c r="N357" s="50"/>
      <c r="O357" s="50"/>
      <c r="P357" s="50"/>
      <c r="Q357" s="50"/>
    </row>
    <row r="358" spans="1:17" customFormat="1" ht="15" customHeight="1">
      <c r="A358" s="50"/>
      <c r="B358" s="50"/>
      <c r="C358" s="50"/>
      <c r="D358" s="50"/>
      <c r="E358" s="50"/>
      <c r="F358" s="50"/>
      <c r="G358" s="50"/>
      <c r="H358" s="50"/>
      <c r="I358" s="50"/>
      <c r="J358" s="50"/>
      <c r="K358" s="50"/>
      <c r="L358" s="50"/>
      <c r="M358" s="50"/>
      <c r="N358" s="50"/>
      <c r="O358" s="50"/>
      <c r="P358" s="50"/>
      <c r="Q358" s="50"/>
    </row>
    <row r="359" spans="1:17" customFormat="1" ht="15" customHeight="1">
      <c r="A359" s="50"/>
      <c r="B359" s="50"/>
      <c r="C359" s="50"/>
      <c r="D359" s="50"/>
      <c r="E359" s="50"/>
      <c r="F359" s="50"/>
      <c r="G359" s="50"/>
      <c r="H359" s="50"/>
      <c r="I359" s="50"/>
      <c r="J359" s="50"/>
      <c r="K359" s="50"/>
      <c r="L359" s="50"/>
      <c r="M359" s="50"/>
      <c r="N359" s="50"/>
      <c r="O359" s="50"/>
      <c r="P359" s="50"/>
      <c r="Q359" s="50"/>
    </row>
    <row r="360" spans="1:17" customFormat="1" ht="15" customHeight="1">
      <c r="A360" s="50"/>
      <c r="B360" s="50"/>
      <c r="C360" s="50"/>
      <c r="D360" s="50"/>
      <c r="E360" s="50"/>
      <c r="F360" s="50"/>
      <c r="G360" s="50"/>
      <c r="H360" s="50"/>
      <c r="I360" s="50"/>
      <c r="J360" s="50"/>
      <c r="K360" s="50"/>
      <c r="L360" s="50"/>
      <c r="M360" s="50"/>
      <c r="N360" s="50"/>
      <c r="O360" s="50"/>
      <c r="P360" s="50"/>
      <c r="Q360" s="50"/>
    </row>
    <row r="361" spans="1:17" customFormat="1" ht="15" customHeight="1">
      <c r="A361" s="50"/>
      <c r="B361" s="50"/>
      <c r="C361" s="50"/>
      <c r="D361" s="50"/>
      <c r="E361" s="50"/>
      <c r="F361" s="50"/>
      <c r="G361" s="50"/>
      <c r="H361" s="50"/>
      <c r="I361" s="50"/>
      <c r="J361" s="50"/>
      <c r="K361" s="50"/>
      <c r="L361" s="50"/>
      <c r="M361" s="50"/>
      <c r="N361" s="50"/>
      <c r="O361" s="50"/>
      <c r="P361" s="50"/>
      <c r="Q361" s="50"/>
    </row>
    <row r="362" spans="1:17" customFormat="1" ht="15" customHeight="1">
      <c r="A362" s="50"/>
      <c r="B362" s="50"/>
      <c r="C362" s="50"/>
      <c r="D362" s="50"/>
      <c r="E362" s="50"/>
      <c r="F362" s="50"/>
      <c r="G362" s="50"/>
      <c r="H362" s="50"/>
      <c r="I362" s="50"/>
      <c r="J362" s="50"/>
      <c r="K362" s="50"/>
      <c r="L362" s="50"/>
      <c r="M362" s="50"/>
      <c r="N362" s="50"/>
      <c r="O362" s="50"/>
      <c r="P362" s="50"/>
      <c r="Q362" s="50"/>
    </row>
    <row r="363" spans="1:17" customFormat="1" ht="15" customHeight="1">
      <c r="A363" s="50"/>
      <c r="B363" s="50"/>
      <c r="C363" s="50"/>
      <c r="D363" s="50"/>
      <c r="E363" s="50"/>
      <c r="F363" s="50"/>
      <c r="G363" s="50"/>
      <c r="H363" s="50"/>
      <c r="I363" s="50"/>
      <c r="J363" s="50"/>
      <c r="K363" s="50"/>
      <c r="L363" s="50"/>
      <c r="M363" s="50"/>
      <c r="N363" s="50"/>
      <c r="O363" s="50"/>
      <c r="P363" s="50"/>
      <c r="Q363" s="50"/>
    </row>
    <row r="364" spans="1:17" customFormat="1" ht="15" customHeight="1">
      <c r="A364" s="50"/>
      <c r="B364" s="50"/>
      <c r="C364" s="50"/>
      <c r="D364" s="50"/>
      <c r="E364" s="50"/>
      <c r="F364" s="50"/>
      <c r="G364" s="50"/>
      <c r="H364" s="50"/>
      <c r="I364" s="50"/>
      <c r="J364" s="50"/>
      <c r="K364" s="50"/>
      <c r="L364" s="50"/>
      <c r="M364" s="50"/>
      <c r="N364" s="50"/>
      <c r="O364" s="50"/>
      <c r="P364" s="50"/>
      <c r="Q364" s="50"/>
    </row>
    <row r="365" spans="1:17" customFormat="1" ht="15" customHeight="1">
      <c r="A365" s="50"/>
      <c r="B365" s="50"/>
      <c r="C365" s="50"/>
      <c r="D365" s="50"/>
      <c r="E365" s="50"/>
      <c r="F365" s="50"/>
      <c r="G365" s="50"/>
      <c r="H365" s="50"/>
      <c r="I365" s="50"/>
      <c r="J365" s="50"/>
      <c r="K365" s="50"/>
      <c r="L365" s="50"/>
      <c r="M365" s="50"/>
      <c r="N365" s="50"/>
      <c r="O365" s="50"/>
      <c r="P365" s="50"/>
      <c r="Q365" s="50"/>
    </row>
    <row r="366" spans="1:17" customFormat="1" ht="15" customHeight="1">
      <c r="A366" s="50"/>
      <c r="B366" s="50"/>
      <c r="C366" s="50"/>
      <c r="D366" s="50"/>
      <c r="E366" s="50"/>
      <c r="F366" s="50"/>
      <c r="G366" s="50"/>
      <c r="H366" s="50"/>
      <c r="I366" s="50"/>
      <c r="J366" s="50"/>
      <c r="K366" s="50"/>
      <c r="L366" s="50"/>
      <c r="M366" s="50"/>
      <c r="N366" s="50"/>
      <c r="O366" s="50"/>
      <c r="P366" s="50"/>
      <c r="Q366" s="50"/>
    </row>
    <row r="367" spans="1:17" customFormat="1" ht="15" customHeight="1">
      <c r="A367" s="50"/>
      <c r="B367" s="50"/>
      <c r="C367" s="50"/>
      <c r="D367" s="50"/>
      <c r="E367" s="50"/>
      <c r="F367" s="50"/>
      <c r="G367" s="50"/>
      <c r="H367" s="50"/>
      <c r="I367" s="50"/>
      <c r="J367" s="50"/>
      <c r="K367" s="50"/>
      <c r="L367" s="50"/>
      <c r="M367" s="50"/>
      <c r="N367" s="50"/>
      <c r="O367" s="50"/>
      <c r="P367" s="50"/>
      <c r="Q367" s="50"/>
    </row>
    <row r="368" spans="1:17" customFormat="1" ht="15" customHeight="1">
      <c r="A368" s="50"/>
      <c r="B368" s="50"/>
      <c r="C368" s="50"/>
      <c r="D368" s="50"/>
      <c r="E368" s="50"/>
      <c r="F368" s="50"/>
      <c r="G368" s="50"/>
      <c r="H368" s="50"/>
      <c r="I368" s="50"/>
      <c r="J368" s="50"/>
      <c r="K368" s="50"/>
      <c r="L368" s="50"/>
      <c r="M368" s="50"/>
      <c r="N368" s="50"/>
      <c r="O368" s="50"/>
      <c r="P368" s="50"/>
      <c r="Q368" s="50"/>
    </row>
    <row r="369" spans="1:17" customFormat="1" ht="15" customHeight="1">
      <c r="A369" s="50"/>
      <c r="B369" s="50"/>
      <c r="C369" s="50"/>
      <c r="D369" s="50"/>
      <c r="E369" s="50"/>
      <c r="F369" s="50"/>
      <c r="G369" s="50"/>
      <c r="H369" s="50"/>
      <c r="I369" s="50"/>
      <c r="J369" s="50"/>
      <c r="K369" s="50"/>
      <c r="L369" s="50"/>
      <c r="M369" s="50"/>
      <c r="N369" s="50"/>
      <c r="O369" s="50"/>
      <c r="P369" s="50"/>
      <c r="Q369" s="50"/>
    </row>
    <row r="370" spans="1:17" customFormat="1" ht="15" customHeight="1">
      <c r="A370" s="50"/>
      <c r="B370" s="50"/>
      <c r="C370" s="50"/>
      <c r="D370" s="50"/>
      <c r="E370" s="50"/>
      <c r="F370" s="50"/>
      <c r="G370" s="50"/>
      <c r="H370" s="50"/>
      <c r="I370" s="50"/>
      <c r="J370" s="50"/>
      <c r="K370" s="50"/>
      <c r="L370" s="50"/>
      <c r="M370" s="50"/>
      <c r="N370" s="50"/>
      <c r="O370" s="50"/>
      <c r="P370" s="50"/>
      <c r="Q370" s="50"/>
    </row>
    <row r="371" spans="1:17" customFormat="1" ht="15" customHeight="1">
      <c r="A371" s="50"/>
      <c r="B371" s="50"/>
      <c r="C371" s="50"/>
      <c r="D371" s="50"/>
      <c r="E371" s="50"/>
      <c r="F371" s="50"/>
      <c r="G371" s="50"/>
      <c r="H371" s="50"/>
      <c r="I371" s="50"/>
      <c r="J371" s="50"/>
      <c r="K371" s="50"/>
      <c r="L371" s="50"/>
      <c r="M371" s="50"/>
      <c r="N371" s="50"/>
      <c r="O371" s="50"/>
      <c r="P371" s="50"/>
      <c r="Q371" s="50"/>
    </row>
    <row r="372" spans="1:17" customFormat="1" ht="15" customHeight="1">
      <c r="A372" s="50"/>
      <c r="B372" s="50"/>
      <c r="C372" s="50"/>
      <c r="D372" s="50"/>
      <c r="E372" s="50"/>
      <c r="F372" s="50"/>
      <c r="G372" s="50"/>
      <c r="H372" s="50"/>
      <c r="I372" s="50"/>
      <c r="J372" s="50"/>
      <c r="K372" s="50"/>
      <c r="L372" s="50"/>
      <c r="M372" s="50"/>
      <c r="N372" s="50"/>
      <c r="O372" s="50"/>
      <c r="P372" s="50"/>
      <c r="Q372" s="50"/>
    </row>
    <row r="373" spans="1:17" customFormat="1" ht="15" customHeight="1">
      <c r="A373" s="50"/>
      <c r="B373" s="50"/>
      <c r="C373" s="50"/>
      <c r="D373" s="50"/>
      <c r="E373" s="50"/>
      <c r="F373" s="50"/>
      <c r="G373" s="50"/>
      <c r="H373" s="50"/>
      <c r="I373" s="50"/>
      <c r="J373" s="50"/>
      <c r="K373" s="50"/>
      <c r="L373" s="50"/>
      <c r="M373" s="50"/>
      <c r="N373" s="50"/>
      <c r="O373" s="50"/>
      <c r="P373" s="50"/>
      <c r="Q373" s="50"/>
    </row>
    <row r="374" spans="1:17" customFormat="1" ht="15" customHeight="1">
      <c r="A374" s="50"/>
      <c r="B374" s="50"/>
      <c r="C374" s="50"/>
      <c r="D374" s="50"/>
      <c r="E374" s="50"/>
      <c r="F374" s="50"/>
      <c r="G374" s="50"/>
      <c r="H374" s="50"/>
      <c r="I374" s="50"/>
      <c r="J374" s="50"/>
      <c r="K374" s="50"/>
      <c r="L374" s="50"/>
      <c r="M374" s="50"/>
      <c r="N374" s="50"/>
      <c r="O374" s="50"/>
      <c r="P374" s="50"/>
      <c r="Q374" s="50"/>
    </row>
    <row r="375" spans="1:17" customFormat="1" ht="15" customHeight="1">
      <c r="A375" s="50"/>
      <c r="B375" s="50"/>
      <c r="C375" s="50"/>
      <c r="D375" s="50"/>
      <c r="E375" s="50"/>
      <c r="F375" s="50"/>
      <c r="G375" s="50"/>
      <c r="H375" s="50"/>
      <c r="I375" s="50"/>
      <c r="J375" s="50"/>
      <c r="K375" s="50"/>
      <c r="L375" s="50"/>
      <c r="M375" s="50"/>
      <c r="N375" s="50"/>
      <c r="O375" s="50"/>
      <c r="P375" s="50"/>
      <c r="Q375" s="50"/>
    </row>
    <row r="376" spans="1:17" customFormat="1" ht="15" customHeight="1">
      <c r="A376" s="50"/>
      <c r="B376" s="50"/>
      <c r="C376" s="50"/>
      <c r="D376" s="50"/>
      <c r="E376" s="50"/>
      <c r="F376" s="50"/>
      <c r="G376" s="50"/>
      <c r="H376" s="50"/>
      <c r="I376" s="50"/>
      <c r="J376" s="50"/>
      <c r="K376" s="50"/>
      <c r="L376" s="50"/>
      <c r="M376" s="50"/>
      <c r="N376" s="50"/>
      <c r="O376" s="50"/>
      <c r="P376" s="50"/>
      <c r="Q376" s="50"/>
    </row>
    <row r="377" spans="1:17" customFormat="1" ht="15" customHeight="1">
      <c r="A377" s="50"/>
      <c r="B377" s="50"/>
      <c r="C377" s="50"/>
      <c r="D377" s="50"/>
      <c r="E377" s="50"/>
      <c r="F377" s="50"/>
      <c r="G377" s="50"/>
      <c r="H377" s="50"/>
      <c r="I377" s="50"/>
      <c r="J377" s="50"/>
      <c r="K377" s="50"/>
      <c r="L377" s="50"/>
      <c r="M377" s="50"/>
      <c r="N377" s="50"/>
      <c r="O377" s="50"/>
      <c r="P377" s="50"/>
      <c r="Q377" s="50"/>
    </row>
    <row r="378" spans="1:17" customFormat="1" ht="15" customHeight="1">
      <c r="A378" s="50"/>
      <c r="B378" s="50"/>
      <c r="C378" s="50"/>
      <c r="D378" s="50"/>
      <c r="E378" s="50"/>
      <c r="F378" s="50"/>
      <c r="G378" s="50"/>
      <c r="H378" s="50"/>
      <c r="I378" s="50"/>
      <c r="J378" s="50"/>
      <c r="K378" s="50"/>
      <c r="L378" s="50"/>
      <c r="M378" s="50"/>
      <c r="N378" s="50"/>
      <c r="O378" s="50"/>
      <c r="P378" s="50"/>
      <c r="Q378" s="50"/>
    </row>
    <row r="379" spans="1:17" customFormat="1" ht="15" customHeight="1">
      <c r="A379" s="50"/>
      <c r="B379" s="50"/>
      <c r="C379" s="50"/>
      <c r="D379" s="50"/>
      <c r="E379" s="50"/>
      <c r="F379" s="50"/>
      <c r="G379" s="50"/>
      <c r="H379" s="50"/>
      <c r="I379" s="50"/>
      <c r="J379" s="50"/>
      <c r="K379" s="50"/>
      <c r="L379" s="50"/>
      <c r="M379" s="50"/>
      <c r="N379" s="50"/>
      <c r="O379" s="50"/>
      <c r="P379" s="50"/>
      <c r="Q379" s="50"/>
    </row>
    <row r="380" spans="1:17" customFormat="1" ht="15" customHeight="1">
      <c r="A380" s="50"/>
      <c r="B380" s="50"/>
      <c r="C380" s="50"/>
      <c r="D380" s="50"/>
      <c r="E380" s="50"/>
      <c r="F380" s="50"/>
      <c r="G380" s="50"/>
      <c r="H380" s="50"/>
      <c r="I380" s="50"/>
      <c r="J380" s="50"/>
      <c r="K380" s="50"/>
      <c r="L380" s="50"/>
      <c r="M380" s="50"/>
      <c r="N380" s="50"/>
      <c r="O380" s="50"/>
      <c r="P380" s="50"/>
      <c r="Q380" s="50"/>
    </row>
    <row r="381" spans="1:17" customFormat="1" ht="15" customHeight="1">
      <c r="A381" s="50"/>
      <c r="B381" s="50"/>
      <c r="C381" s="50"/>
      <c r="D381" s="50"/>
      <c r="E381" s="50"/>
      <c r="F381" s="50"/>
      <c r="G381" s="50"/>
      <c r="H381" s="50"/>
      <c r="I381" s="50"/>
      <c r="J381" s="50"/>
      <c r="K381" s="50"/>
      <c r="L381" s="50"/>
      <c r="M381" s="50"/>
      <c r="N381" s="50"/>
      <c r="O381" s="50"/>
      <c r="P381" s="50"/>
      <c r="Q381" s="50"/>
    </row>
    <row r="382" spans="1:17" customFormat="1" ht="15" customHeight="1">
      <c r="A382" s="50"/>
      <c r="B382" s="50"/>
      <c r="C382" s="50"/>
      <c r="D382" s="50"/>
      <c r="E382" s="50"/>
      <c r="F382" s="50"/>
      <c r="G382" s="50"/>
      <c r="H382" s="50"/>
      <c r="I382" s="50"/>
      <c r="J382" s="50"/>
      <c r="K382" s="50"/>
      <c r="L382" s="50"/>
      <c r="M382" s="50"/>
      <c r="N382" s="50"/>
      <c r="O382" s="50"/>
      <c r="P382" s="50"/>
      <c r="Q382" s="50"/>
    </row>
    <row r="383" spans="1:17" customFormat="1" ht="15" customHeight="1">
      <c r="A383" s="50"/>
      <c r="B383" s="50"/>
      <c r="C383" s="50"/>
      <c r="D383" s="50"/>
      <c r="E383" s="50"/>
      <c r="F383" s="50"/>
      <c r="G383" s="50"/>
      <c r="H383" s="50"/>
      <c r="I383" s="50"/>
      <c r="J383" s="50"/>
      <c r="K383" s="50"/>
      <c r="L383" s="50"/>
      <c r="M383" s="50"/>
      <c r="N383" s="50"/>
      <c r="O383" s="50"/>
      <c r="P383" s="50"/>
      <c r="Q383" s="50"/>
    </row>
    <row r="384" spans="1:17" customFormat="1" ht="15" customHeight="1">
      <c r="A384" s="50"/>
      <c r="B384" s="50"/>
      <c r="C384" s="50"/>
      <c r="D384" s="50"/>
      <c r="E384" s="50"/>
      <c r="F384" s="50"/>
      <c r="G384" s="50"/>
      <c r="H384" s="50"/>
      <c r="I384" s="50"/>
      <c r="J384" s="50"/>
      <c r="K384" s="50"/>
      <c r="L384" s="50"/>
      <c r="M384" s="50"/>
      <c r="N384" s="50"/>
      <c r="O384" s="50"/>
      <c r="P384" s="50"/>
      <c r="Q384" s="50"/>
    </row>
    <row r="385" spans="1:17" customFormat="1" ht="15" customHeight="1">
      <c r="A385" s="50"/>
      <c r="B385" s="50"/>
      <c r="C385" s="50"/>
      <c r="D385" s="50"/>
      <c r="E385" s="50"/>
      <c r="F385" s="50"/>
      <c r="G385" s="50"/>
      <c r="H385" s="50"/>
      <c r="I385" s="50"/>
      <c r="J385" s="50"/>
      <c r="K385" s="50"/>
      <c r="L385" s="50"/>
      <c r="M385" s="50"/>
      <c r="N385" s="50"/>
      <c r="O385" s="50"/>
      <c r="P385" s="50"/>
      <c r="Q385" s="50"/>
    </row>
    <row r="386" spans="1:17" customFormat="1" ht="15" customHeight="1">
      <c r="A386" s="50"/>
      <c r="B386" s="50"/>
      <c r="C386" s="50"/>
      <c r="D386" s="50"/>
      <c r="E386" s="50"/>
      <c r="F386" s="50"/>
      <c r="G386" s="50"/>
      <c r="H386" s="50"/>
      <c r="I386" s="50"/>
      <c r="J386" s="50"/>
      <c r="K386" s="50"/>
      <c r="L386" s="50"/>
      <c r="M386" s="50"/>
      <c r="N386" s="50"/>
      <c r="O386" s="50"/>
      <c r="P386" s="50"/>
      <c r="Q386" s="50"/>
    </row>
    <row r="387" spans="1:17" customFormat="1" ht="15" customHeight="1">
      <c r="A387" s="50"/>
      <c r="B387" s="50"/>
      <c r="C387" s="50"/>
      <c r="D387" s="50"/>
      <c r="E387" s="50"/>
      <c r="F387" s="50"/>
      <c r="G387" s="50"/>
      <c r="H387" s="50"/>
      <c r="I387" s="50"/>
      <c r="J387" s="50"/>
      <c r="K387" s="50"/>
      <c r="L387" s="50"/>
      <c r="M387" s="50"/>
      <c r="N387" s="50"/>
      <c r="O387" s="50"/>
      <c r="P387" s="50"/>
      <c r="Q387" s="50"/>
    </row>
    <row r="388" spans="1:17" customFormat="1" ht="15" customHeight="1">
      <c r="A388" s="50"/>
      <c r="B388" s="50"/>
      <c r="C388" s="50"/>
      <c r="D388" s="50"/>
      <c r="E388" s="50"/>
      <c r="F388" s="50"/>
      <c r="G388" s="50"/>
      <c r="H388" s="50"/>
      <c r="I388" s="50"/>
      <c r="J388" s="50"/>
      <c r="K388" s="50"/>
      <c r="L388" s="50"/>
      <c r="M388" s="50"/>
      <c r="N388" s="50"/>
      <c r="O388" s="50"/>
      <c r="P388" s="50"/>
      <c r="Q388" s="50"/>
    </row>
    <row r="389" spans="1:17" customFormat="1" ht="15" customHeight="1">
      <c r="A389" s="50"/>
      <c r="B389" s="50"/>
      <c r="C389" s="50"/>
      <c r="D389" s="50"/>
      <c r="E389" s="50"/>
      <c r="F389" s="50"/>
      <c r="G389" s="50"/>
      <c r="H389" s="50"/>
      <c r="I389" s="50"/>
      <c r="J389" s="50"/>
      <c r="K389" s="50"/>
      <c r="L389" s="50"/>
      <c r="M389" s="50"/>
      <c r="N389" s="50"/>
      <c r="O389" s="50"/>
      <c r="P389" s="50"/>
      <c r="Q389" s="50"/>
    </row>
    <row r="390" spans="1:17" customFormat="1" ht="15" customHeight="1">
      <c r="A390" s="50"/>
      <c r="B390" s="50"/>
      <c r="C390" s="50"/>
      <c r="D390" s="50"/>
      <c r="E390" s="50"/>
      <c r="F390" s="50"/>
      <c r="G390" s="50"/>
      <c r="H390" s="50"/>
      <c r="I390" s="50"/>
      <c r="J390" s="50"/>
      <c r="K390" s="50"/>
      <c r="L390" s="50"/>
      <c r="M390" s="50"/>
      <c r="N390" s="50"/>
      <c r="O390" s="50"/>
      <c r="P390" s="50"/>
      <c r="Q390" s="50"/>
    </row>
    <row r="391" spans="1:17" customFormat="1" ht="15" customHeight="1">
      <c r="A391" s="50"/>
      <c r="B391" s="50"/>
      <c r="C391" s="50"/>
      <c r="D391" s="50"/>
      <c r="E391" s="50"/>
      <c r="F391" s="50"/>
      <c r="G391" s="50"/>
      <c r="H391" s="50"/>
      <c r="I391" s="50"/>
      <c r="J391" s="50"/>
      <c r="K391" s="50"/>
      <c r="L391" s="50"/>
      <c r="M391" s="50"/>
      <c r="N391" s="50"/>
      <c r="O391" s="50"/>
      <c r="P391" s="50"/>
      <c r="Q391" s="50"/>
    </row>
    <row r="392" spans="1:17" customFormat="1" ht="15" customHeight="1">
      <c r="A392" s="50"/>
      <c r="B392" s="50"/>
      <c r="C392" s="50"/>
      <c r="D392" s="50"/>
      <c r="E392" s="50"/>
      <c r="F392" s="50"/>
      <c r="G392" s="50"/>
      <c r="H392" s="50"/>
      <c r="I392" s="50"/>
      <c r="J392" s="50"/>
      <c r="K392" s="50"/>
      <c r="L392" s="50"/>
      <c r="M392" s="50"/>
      <c r="N392" s="50"/>
      <c r="O392" s="50"/>
      <c r="P392" s="50"/>
      <c r="Q392" s="50"/>
    </row>
    <row r="393" spans="1:17" customFormat="1" ht="15" customHeight="1">
      <c r="A393" s="50"/>
      <c r="B393" s="50"/>
      <c r="C393" s="50"/>
      <c r="D393" s="50"/>
      <c r="E393" s="50"/>
      <c r="F393" s="50"/>
      <c r="G393" s="50"/>
      <c r="H393" s="50"/>
      <c r="I393" s="50"/>
      <c r="J393" s="50"/>
      <c r="K393" s="50"/>
      <c r="L393" s="50"/>
      <c r="M393" s="50"/>
      <c r="N393" s="50"/>
      <c r="O393" s="50"/>
      <c r="P393" s="50"/>
      <c r="Q393" s="50"/>
    </row>
    <row r="394" spans="1:17" customFormat="1" ht="15" customHeight="1">
      <c r="A394" s="50"/>
      <c r="B394" s="50"/>
      <c r="C394" s="50"/>
      <c r="D394" s="50"/>
      <c r="E394" s="50"/>
      <c r="F394" s="50"/>
      <c r="G394" s="50"/>
      <c r="H394" s="50"/>
      <c r="I394" s="50"/>
      <c r="J394" s="50"/>
      <c r="K394" s="50"/>
      <c r="L394" s="50"/>
      <c r="M394" s="50"/>
      <c r="N394" s="50"/>
      <c r="O394" s="50"/>
      <c r="P394" s="50"/>
      <c r="Q394" s="50"/>
    </row>
    <row r="395" spans="1:17" customFormat="1" ht="15" customHeight="1">
      <c r="A395" s="50"/>
      <c r="B395" s="50"/>
      <c r="C395" s="50"/>
      <c r="D395" s="50"/>
      <c r="E395" s="50"/>
      <c r="F395" s="50"/>
      <c r="G395" s="50"/>
      <c r="H395" s="50"/>
      <c r="I395" s="50"/>
      <c r="J395" s="50"/>
      <c r="K395" s="50"/>
      <c r="L395" s="50"/>
      <c r="M395" s="50"/>
      <c r="N395" s="50"/>
      <c r="O395" s="50"/>
      <c r="P395" s="50"/>
      <c r="Q395" s="50"/>
    </row>
    <row r="396" spans="1:17" customFormat="1" ht="15" customHeight="1">
      <c r="A396" s="50"/>
      <c r="B396" s="50"/>
      <c r="C396" s="50"/>
      <c r="D396" s="50"/>
      <c r="E396" s="50"/>
      <c r="F396" s="50"/>
      <c r="G396" s="50"/>
      <c r="H396" s="50"/>
      <c r="I396" s="50"/>
      <c r="J396" s="50"/>
      <c r="K396" s="50"/>
      <c r="L396" s="50"/>
      <c r="M396" s="50"/>
      <c r="N396" s="50"/>
      <c r="O396" s="50"/>
      <c r="P396" s="50"/>
      <c r="Q396" s="50"/>
    </row>
    <row r="397" spans="1:17" customFormat="1" ht="15" customHeight="1">
      <c r="A397" s="50"/>
      <c r="B397" s="50"/>
      <c r="C397" s="50"/>
      <c r="D397" s="50"/>
      <c r="E397" s="50"/>
      <c r="F397" s="50"/>
      <c r="G397" s="50"/>
      <c r="H397" s="50"/>
      <c r="I397" s="50"/>
      <c r="J397" s="50"/>
      <c r="K397" s="50"/>
      <c r="L397" s="50"/>
      <c r="M397" s="50"/>
      <c r="N397" s="50"/>
      <c r="O397" s="50"/>
      <c r="P397" s="50"/>
      <c r="Q397" s="50"/>
    </row>
    <row r="398" spans="1:17" customFormat="1" ht="15" customHeight="1">
      <c r="A398" s="50"/>
      <c r="B398" s="50"/>
      <c r="C398" s="50"/>
      <c r="D398" s="50"/>
      <c r="E398" s="50"/>
      <c r="F398" s="50"/>
      <c r="G398" s="50"/>
      <c r="H398" s="50"/>
      <c r="I398" s="50"/>
      <c r="J398" s="50"/>
      <c r="K398" s="50"/>
      <c r="L398" s="50"/>
      <c r="M398" s="50"/>
      <c r="N398" s="50"/>
      <c r="O398" s="50"/>
      <c r="P398" s="50"/>
      <c r="Q398" s="50"/>
    </row>
    <row r="399" spans="1:17" customFormat="1" ht="15" customHeight="1">
      <c r="A399" s="50"/>
      <c r="B399" s="50"/>
      <c r="C399" s="50"/>
      <c r="D399" s="50"/>
      <c r="E399" s="50"/>
      <c r="F399" s="50"/>
      <c r="G399" s="50"/>
      <c r="H399" s="50"/>
      <c r="I399" s="50"/>
      <c r="J399" s="50"/>
      <c r="K399" s="50"/>
      <c r="L399" s="50"/>
      <c r="M399" s="50"/>
      <c r="N399" s="50"/>
      <c r="O399" s="50"/>
      <c r="P399" s="50"/>
      <c r="Q399" s="50"/>
    </row>
    <row r="400" spans="1:17" customFormat="1" ht="15" customHeight="1">
      <c r="A400" s="50"/>
      <c r="B400" s="50"/>
      <c r="C400" s="50"/>
      <c r="D400" s="50"/>
      <c r="E400" s="50"/>
      <c r="F400" s="50"/>
      <c r="G400" s="50"/>
      <c r="H400" s="50"/>
      <c r="I400" s="50"/>
      <c r="J400" s="50"/>
      <c r="K400" s="50"/>
      <c r="L400" s="50"/>
      <c r="M400" s="50"/>
      <c r="N400" s="50"/>
      <c r="O400" s="50"/>
      <c r="P400" s="50"/>
      <c r="Q400" s="50"/>
    </row>
    <row r="401" spans="1:17" customFormat="1" ht="15" customHeight="1">
      <c r="A401" s="50"/>
      <c r="B401" s="50"/>
      <c r="C401" s="50"/>
      <c r="D401" s="50"/>
      <c r="E401" s="50"/>
      <c r="F401" s="50"/>
      <c r="G401" s="50"/>
      <c r="H401" s="50"/>
      <c r="I401" s="50"/>
      <c r="J401" s="50"/>
      <c r="K401" s="50"/>
      <c r="L401" s="50"/>
      <c r="M401" s="50"/>
      <c r="N401" s="50"/>
      <c r="O401" s="50"/>
      <c r="P401" s="50"/>
      <c r="Q401" s="50"/>
    </row>
    <row r="402" spans="1:17" customFormat="1" ht="15" customHeight="1">
      <c r="A402" s="50"/>
      <c r="B402" s="50"/>
      <c r="C402" s="50"/>
      <c r="D402" s="50"/>
      <c r="E402" s="50"/>
      <c r="F402" s="50"/>
      <c r="G402" s="50"/>
      <c r="H402" s="50"/>
      <c r="I402" s="50"/>
      <c r="J402" s="50"/>
      <c r="K402" s="50"/>
      <c r="L402" s="50"/>
      <c r="M402" s="50"/>
      <c r="N402" s="50"/>
      <c r="O402" s="50"/>
      <c r="P402" s="50"/>
      <c r="Q402" s="50"/>
    </row>
    <row r="403" spans="1:17" customFormat="1" ht="15" customHeight="1">
      <c r="A403" s="50"/>
      <c r="B403" s="50"/>
      <c r="C403" s="50"/>
      <c r="D403" s="50"/>
      <c r="E403" s="50"/>
      <c r="F403" s="50"/>
      <c r="G403" s="50"/>
      <c r="H403" s="50"/>
      <c r="I403" s="50"/>
      <c r="J403" s="50"/>
      <c r="K403" s="50"/>
      <c r="L403" s="50"/>
      <c r="M403" s="50"/>
      <c r="N403" s="50"/>
      <c r="O403" s="50"/>
      <c r="P403" s="50"/>
      <c r="Q403" s="50"/>
    </row>
    <row r="404" spans="1:17" customFormat="1" ht="15" customHeight="1">
      <c r="A404" s="50"/>
      <c r="B404" s="50"/>
      <c r="C404" s="50"/>
      <c r="D404" s="50"/>
      <c r="E404" s="50"/>
      <c r="F404" s="50"/>
      <c r="G404" s="50"/>
      <c r="H404" s="50"/>
      <c r="I404" s="50"/>
      <c r="J404" s="50"/>
      <c r="K404" s="50"/>
      <c r="L404" s="50"/>
      <c r="M404" s="50"/>
      <c r="N404" s="50"/>
      <c r="O404" s="50"/>
      <c r="P404" s="50"/>
      <c r="Q404" s="50"/>
    </row>
    <row r="405" spans="1:17" customFormat="1" ht="15" customHeight="1">
      <c r="A405" s="50"/>
      <c r="B405" s="50"/>
      <c r="C405" s="50"/>
      <c r="D405" s="50"/>
      <c r="E405" s="50"/>
      <c r="F405" s="50"/>
      <c r="G405" s="50"/>
      <c r="H405" s="50"/>
      <c r="I405" s="50"/>
      <c r="J405" s="50"/>
      <c r="K405" s="50"/>
      <c r="L405" s="50"/>
      <c r="M405" s="50"/>
      <c r="N405" s="50"/>
      <c r="O405" s="50"/>
      <c r="P405" s="50"/>
      <c r="Q405" s="50"/>
    </row>
    <row r="406" spans="1:17" customFormat="1" ht="15" customHeight="1">
      <c r="A406" s="50"/>
      <c r="B406" s="50"/>
      <c r="C406" s="50"/>
      <c r="D406" s="50"/>
      <c r="E406" s="50"/>
      <c r="F406" s="50"/>
      <c r="G406" s="50"/>
      <c r="H406" s="50"/>
      <c r="I406" s="50"/>
      <c r="J406" s="50"/>
      <c r="K406" s="50"/>
      <c r="L406" s="50"/>
      <c r="M406" s="50"/>
      <c r="N406" s="50"/>
      <c r="O406" s="50"/>
      <c r="P406" s="50"/>
      <c r="Q406" s="50"/>
    </row>
    <row r="407" spans="1:17" customFormat="1" ht="15" customHeight="1">
      <c r="A407" s="50"/>
      <c r="B407" s="50"/>
      <c r="C407" s="50"/>
      <c r="D407" s="50"/>
      <c r="E407" s="50"/>
      <c r="F407" s="50"/>
      <c r="G407" s="50"/>
      <c r="H407" s="50"/>
      <c r="I407" s="50"/>
      <c r="J407" s="50"/>
      <c r="K407" s="50"/>
      <c r="L407" s="50"/>
      <c r="M407" s="50"/>
      <c r="N407" s="50"/>
      <c r="O407" s="50"/>
      <c r="P407" s="50"/>
      <c r="Q407" s="50"/>
    </row>
    <row r="408" spans="1:17" customFormat="1" ht="15" customHeight="1">
      <c r="A408" s="50"/>
      <c r="B408" s="50"/>
      <c r="C408" s="50"/>
      <c r="D408" s="50"/>
      <c r="E408" s="50"/>
      <c r="F408" s="50"/>
      <c r="G408" s="50"/>
      <c r="H408" s="50"/>
      <c r="I408" s="50"/>
      <c r="J408" s="50"/>
      <c r="K408" s="50"/>
      <c r="L408" s="50"/>
      <c r="M408" s="50"/>
      <c r="N408" s="50"/>
      <c r="O408" s="50"/>
      <c r="P408" s="50"/>
      <c r="Q408" s="50"/>
    </row>
    <row r="409" spans="1:17" customFormat="1" ht="15" customHeight="1">
      <c r="A409" s="50"/>
      <c r="B409" s="50"/>
      <c r="C409" s="50"/>
      <c r="D409" s="50"/>
      <c r="E409" s="50"/>
      <c r="F409" s="50"/>
      <c r="G409" s="50"/>
      <c r="H409" s="50"/>
      <c r="I409" s="50"/>
      <c r="J409" s="50"/>
      <c r="K409" s="50"/>
      <c r="L409" s="50"/>
      <c r="M409" s="50"/>
      <c r="N409" s="50"/>
      <c r="O409" s="50"/>
      <c r="P409" s="50"/>
      <c r="Q409" s="50"/>
    </row>
    <row r="410" spans="1:17" customFormat="1" ht="15" customHeight="1">
      <c r="A410" s="50"/>
      <c r="B410" s="50"/>
      <c r="C410" s="50"/>
      <c r="D410" s="50"/>
      <c r="E410" s="50"/>
      <c r="F410" s="50"/>
      <c r="G410" s="50"/>
      <c r="H410" s="50"/>
      <c r="I410" s="50"/>
      <c r="J410" s="50"/>
      <c r="K410" s="50"/>
      <c r="L410" s="50"/>
      <c r="M410" s="50"/>
      <c r="N410" s="50"/>
      <c r="O410" s="50"/>
      <c r="P410" s="50"/>
      <c r="Q410" s="50"/>
    </row>
    <row r="411" spans="1:17" customFormat="1" ht="15" customHeight="1">
      <c r="A411" s="50"/>
      <c r="B411" s="50"/>
      <c r="C411" s="50"/>
      <c r="D411" s="50"/>
      <c r="E411" s="50"/>
      <c r="F411" s="50"/>
      <c r="G411" s="50"/>
      <c r="H411" s="50"/>
      <c r="I411" s="50"/>
      <c r="J411" s="50"/>
      <c r="K411" s="50"/>
      <c r="L411" s="50"/>
      <c r="M411" s="50"/>
      <c r="N411" s="50"/>
      <c r="O411" s="50"/>
      <c r="P411" s="50"/>
      <c r="Q411" s="50"/>
    </row>
    <row r="412" spans="1:17" customFormat="1" ht="15" customHeight="1">
      <c r="A412" s="50"/>
      <c r="B412" s="50"/>
      <c r="C412" s="50"/>
      <c r="D412" s="50"/>
      <c r="E412" s="50"/>
      <c r="F412" s="50"/>
      <c r="G412" s="50"/>
      <c r="H412" s="50"/>
      <c r="I412" s="50"/>
      <c r="J412" s="50"/>
      <c r="K412" s="50"/>
      <c r="L412" s="50"/>
      <c r="M412" s="50"/>
      <c r="N412" s="50"/>
      <c r="O412" s="50"/>
      <c r="P412" s="50"/>
      <c r="Q412" s="50"/>
    </row>
    <row r="413" spans="1:17" customFormat="1" ht="15" customHeight="1">
      <c r="A413" s="50"/>
      <c r="B413" s="50"/>
      <c r="C413" s="50"/>
      <c r="D413" s="50"/>
      <c r="E413" s="50"/>
      <c r="F413" s="50"/>
      <c r="G413" s="50"/>
      <c r="H413" s="50"/>
      <c r="I413" s="50"/>
      <c r="J413" s="50"/>
      <c r="K413" s="50"/>
      <c r="L413" s="50"/>
      <c r="M413" s="50"/>
      <c r="N413" s="50"/>
      <c r="O413" s="50"/>
      <c r="P413" s="50"/>
      <c r="Q413" s="50"/>
    </row>
    <row r="414" spans="1:17" customFormat="1" ht="15" customHeight="1">
      <c r="A414" s="50"/>
      <c r="B414" s="50"/>
      <c r="C414" s="50"/>
      <c r="D414" s="50"/>
      <c r="E414" s="50"/>
      <c r="F414" s="50"/>
      <c r="G414" s="50"/>
      <c r="H414" s="50"/>
      <c r="I414" s="50"/>
      <c r="J414" s="50"/>
      <c r="K414" s="50"/>
      <c r="L414" s="50"/>
      <c r="M414" s="50"/>
      <c r="N414" s="50"/>
      <c r="O414" s="50"/>
      <c r="P414" s="50"/>
      <c r="Q414" s="50"/>
    </row>
    <row r="415" spans="1:17" customFormat="1" ht="15" customHeight="1">
      <c r="A415" s="50"/>
      <c r="B415" s="50"/>
      <c r="C415" s="50"/>
      <c r="D415" s="50"/>
      <c r="E415" s="50"/>
      <c r="F415" s="50"/>
      <c r="G415" s="50"/>
      <c r="H415" s="50"/>
      <c r="I415" s="50"/>
      <c r="J415" s="50"/>
      <c r="K415" s="50"/>
      <c r="L415" s="50"/>
      <c r="M415" s="50"/>
      <c r="N415" s="50"/>
      <c r="O415" s="50"/>
      <c r="P415" s="50"/>
      <c r="Q415" s="50"/>
    </row>
    <row r="416" spans="1:17" customFormat="1" ht="15" customHeight="1">
      <c r="A416" s="50"/>
      <c r="B416" s="50"/>
      <c r="C416" s="50"/>
      <c r="D416" s="50"/>
      <c r="E416" s="50"/>
      <c r="F416" s="50"/>
      <c r="G416" s="50"/>
      <c r="H416" s="50"/>
      <c r="I416" s="50"/>
      <c r="J416" s="50"/>
      <c r="K416" s="50"/>
      <c r="L416" s="50"/>
      <c r="M416" s="50"/>
      <c r="N416" s="50"/>
      <c r="O416" s="50"/>
      <c r="P416" s="50"/>
      <c r="Q416" s="50"/>
    </row>
    <row r="417" spans="1:17" customFormat="1" ht="15" customHeight="1">
      <c r="A417" s="50"/>
      <c r="B417" s="50"/>
      <c r="C417" s="50"/>
      <c r="D417" s="50"/>
      <c r="E417" s="50"/>
      <c r="F417" s="50"/>
      <c r="G417" s="50"/>
      <c r="H417" s="50"/>
      <c r="I417" s="50"/>
      <c r="J417" s="50"/>
      <c r="K417" s="50"/>
      <c r="L417" s="50"/>
      <c r="M417" s="50"/>
      <c r="N417" s="50"/>
      <c r="O417" s="50"/>
      <c r="P417" s="50"/>
      <c r="Q417" s="50"/>
    </row>
    <row r="418" spans="1:17" customFormat="1" ht="15" customHeight="1">
      <c r="A418" s="50"/>
      <c r="B418" s="50"/>
      <c r="C418" s="50"/>
      <c r="D418" s="50"/>
      <c r="E418" s="50"/>
      <c r="F418" s="50"/>
      <c r="G418" s="50"/>
      <c r="H418" s="50"/>
      <c r="I418" s="50"/>
      <c r="J418" s="50"/>
      <c r="K418" s="50"/>
      <c r="L418" s="50"/>
      <c r="M418" s="50"/>
      <c r="N418" s="50"/>
      <c r="O418" s="50"/>
      <c r="P418" s="50"/>
      <c r="Q418" s="50"/>
    </row>
    <row r="419" spans="1:17" customFormat="1" ht="15" customHeight="1">
      <c r="A419" s="50"/>
      <c r="B419" s="50"/>
      <c r="C419" s="50"/>
      <c r="D419" s="50"/>
      <c r="E419" s="50"/>
      <c r="F419" s="50"/>
      <c r="G419" s="50"/>
      <c r="H419" s="50"/>
      <c r="I419" s="50"/>
      <c r="J419" s="50"/>
      <c r="K419" s="50"/>
      <c r="L419" s="50"/>
      <c r="M419" s="50"/>
      <c r="N419" s="50"/>
      <c r="O419" s="50"/>
      <c r="P419" s="50"/>
      <c r="Q419" s="50"/>
    </row>
    <row r="420" spans="1:17" customFormat="1" ht="15" customHeight="1">
      <c r="A420" s="50"/>
      <c r="B420" s="50"/>
      <c r="C420" s="50"/>
      <c r="D420" s="50"/>
      <c r="E420" s="50"/>
      <c r="F420" s="50"/>
      <c r="G420" s="50"/>
      <c r="H420" s="50"/>
      <c r="I420" s="50"/>
      <c r="J420" s="50"/>
      <c r="K420" s="50"/>
      <c r="L420" s="50"/>
      <c r="M420" s="50"/>
      <c r="N420" s="50"/>
      <c r="O420" s="50"/>
      <c r="P420" s="50"/>
      <c r="Q420" s="50"/>
    </row>
    <row r="421" spans="1:17" customFormat="1" ht="15" customHeight="1">
      <c r="A421" s="50"/>
      <c r="B421" s="50"/>
      <c r="C421" s="50"/>
      <c r="D421" s="50"/>
      <c r="E421" s="50"/>
      <c r="F421" s="50"/>
      <c r="G421" s="50"/>
      <c r="H421" s="50"/>
      <c r="I421" s="50"/>
      <c r="J421" s="50"/>
      <c r="K421" s="50"/>
      <c r="L421" s="50"/>
      <c r="M421" s="50"/>
      <c r="N421" s="50"/>
      <c r="O421" s="50"/>
      <c r="P421" s="50"/>
      <c r="Q421" s="50"/>
    </row>
    <row r="422" spans="1:17" customFormat="1" ht="15" customHeight="1">
      <c r="A422" s="50"/>
      <c r="B422" s="50"/>
      <c r="C422" s="50"/>
      <c r="D422" s="50"/>
      <c r="E422" s="50"/>
      <c r="F422" s="50"/>
      <c r="G422" s="50"/>
      <c r="H422" s="50"/>
      <c r="I422" s="50"/>
      <c r="J422" s="50"/>
      <c r="K422" s="50"/>
      <c r="L422" s="50"/>
      <c r="M422" s="50"/>
      <c r="N422" s="50"/>
      <c r="O422" s="50"/>
      <c r="P422" s="50"/>
      <c r="Q422" s="50"/>
    </row>
    <row r="423" spans="1:17" customFormat="1" ht="15" customHeight="1">
      <c r="A423" s="50"/>
      <c r="B423" s="50"/>
      <c r="C423" s="50"/>
      <c r="D423" s="50"/>
      <c r="E423" s="50"/>
      <c r="F423" s="50"/>
      <c r="G423" s="50"/>
      <c r="H423" s="50"/>
      <c r="I423" s="50"/>
      <c r="J423" s="50"/>
      <c r="K423" s="50"/>
      <c r="L423" s="50"/>
      <c r="M423" s="50"/>
      <c r="N423" s="50"/>
      <c r="O423" s="50"/>
      <c r="P423" s="50"/>
      <c r="Q423" s="50"/>
    </row>
  </sheetData>
  <mergeCells count="7">
    <mergeCell ref="A26:E26"/>
    <mergeCell ref="C1:D1"/>
    <mergeCell ref="B3:G3"/>
    <mergeCell ref="I3:M3"/>
    <mergeCell ref="B17:E17"/>
    <mergeCell ref="A25:E25"/>
    <mergeCell ref="B10:E10"/>
  </mergeCell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License</vt:lpstr>
      <vt:lpstr>KOH</vt:lpstr>
      <vt:lpstr>NaOH</vt:lpstr>
      <vt:lpstr>HF</vt:lpstr>
      <vt:lpstr>HCl</vt:lpstr>
      <vt:lpstr>HNO3</vt:lpstr>
      <vt:lpstr>H2SO4</vt:lpstr>
      <vt:lpstr>KOH-IPA</vt:lpstr>
      <vt:lpstr>KOH-H2O2</vt:lpstr>
      <vt:lpstr>HF-HCl</vt:lpstr>
      <vt:lpstr>HF-HNO3</vt:lpstr>
      <vt:lpstr>HF-HNO3-H2SiF6</vt:lpstr>
      <vt:lpstr>HF-HNO3-CH3COOH</vt:lpstr>
      <vt:lpstr>HF-HNO3-H2SO4</vt:lpstr>
      <vt:lpstr>HF-HNO3-H2SO4-H2SiF6</vt:lpstr>
    </vt:vector>
  </TitlesOfParts>
  <Company>uni konstanz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eckard wefringhaus, isc-konstanz</dc:creator>
  <cp:lastModifiedBy>Eckard</cp:lastModifiedBy>
  <dcterms:created xsi:type="dcterms:W3CDTF">2004-11-23T12:37:56Z</dcterms:created>
  <dcterms:modified xsi:type="dcterms:W3CDTF">2012-12-03T19:16:49Z</dcterms:modified>
</cp:coreProperties>
</file>